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ernd\p-projekte\p20xxAkt\pPHKonf2021\Beitrag-Dunkelflaute\"/>
    </mc:Choice>
  </mc:AlternateContent>
  <xr:revisionPtr revIDLastSave="0" documentId="8_{6ED895C7-A866-44B5-A4F8-98ECE3431E53}" xr6:coauthVersionLast="47" xr6:coauthVersionMax="47" xr10:uidLastSave="{00000000-0000-0000-0000-000000000000}"/>
  <bookViews>
    <workbookView xWindow="-120" yWindow="-120" windowWidth="29040" windowHeight="15840" xr2:uid="{6B043EE0-F9BA-4083-BB1C-2FB67A60A51F}"/>
  </bookViews>
  <sheets>
    <sheet name="PH-Conf2021-ShortTabShown" sheetId="4" r:id="rId1"/>
    <sheet name="FullTabUnderlying" sheetId="5" r:id="rId2"/>
    <sheet name="EbilD2018in TJ" sheetId="2" r:id="rId3"/>
  </sheets>
  <definedNames>
    <definedName name="_xlnm._FilterDatabase" localSheetId="1">FullTabUnderlying!$B$7:$N$84</definedName>
    <definedName name="_xlnm._FilterDatabase" localSheetId="0">'PH-Conf2021-ShortTabShown'!$B$7:$M$85</definedName>
    <definedName name="_Hlk64298255" localSheetId="1">FullTabUnderlying!#REF!</definedName>
    <definedName name="_Hlk64298255" localSheetId="0">'PH-Conf2021-ShortTabShown'!#REF!</definedName>
    <definedName name="ACwvu.Druck." localSheetId="2" hidden="1">'EbilD2018in TJ'!$A$1</definedName>
    <definedName name="_xlnm.Print_Area" localSheetId="2">'EbilD2018in TJ'!$A$1:$AI$75</definedName>
    <definedName name="_xlnm.Print_Area" localSheetId="1">FullTabUnderlying!$A$7:$K$41</definedName>
    <definedName name="_xlnm.Print_Area" localSheetId="0">'PH-Conf2021-ShortTabShown'!$A$7:$J$41</definedName>
    <definedName name="_xlnm.Print_Titles" localSheetId="2">'EbilD2018in TJ'!$A:$B</definedName>
    <definedName name="Swvu.Druck." localSheetId="2" hidden="1">'EbilD2018in TJ'!$A$1</definedName>
    <definedName name="wvu.Druck." localSheetId="2" hidden="1">{TRUE,TRUE,-0.8,-17,618,378.6,FALSE,FALSE,TRUE,TRUE,0,1,#N/A,1,#N/A,10.8783783783784,32.4705882352941,1,FALSE,FALSE,3,TRUE,1,FALSE,100,"Swvu.Druck.","ACwvu.Druck.",#N/A,FALSE,FALSE,0.393700787401575,0.393700787401575,0.393700787401575,0.393700787401575,1,"","",FALSE,FALSE,FALSE,FALSE,1,93,#N/A,#N/A,"=R1C1:R86C43","=C1",#N/A,#N/A,FALSE,FALSE,TRUE,9,65532,65532,FALSE,FALSE,TRUE,TRUE,TRUE}</definedName>
    <definedName name="Z_008F42B9_912D_422B_AEBF_70E37954E02F_.wvu.PrintArea" localSheetId="2" hidden="1">'EbilD2018in TJ'!$A$1:$AI$86</definedName>
    <definedName name="Z_008F42B9_912D_422B_AEBF_70E37954E02F_.wvu.PrintTitles" localSheetId="2" hidden="1">'EbilD2018in TJ'!$A:$A</definedName>
    <definedName name="Z_08883790_6F19_4F36_AACB_9C693F778E05_.wvu.PrintArea" localSheetId="2" hidden="1">'EbilD2018in TJ'!$A$1:$AI$86</definedName>
    <definedName name="Z_08883790_6F19_4F36_AACB_9C693F778E05_.wvu.PrintTitles" localSheetId="2" hidden="1">'EbilD2018in TJ'!$A:$A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5" l="1"/>
  <c r="H23" i="5"/>
  <c r="H22" i="5"/>
  <c r="D82" i="5"/>
  <c r="F82" i="5" s="1"/>
  <c r="D79" i="5"/>
  <c r="D81" i="5" s="1"/>
  <c r="F81" i="5" s="1"/>
  <c r="F74" i="5"/>
  <c r="D74" i="5"/>
  <c r="D70" i="5"/>
  <c r="D68" i="5"/>
  <c r="D64" i="5"/>
  <c r="F64" i="5" s="1"/>
  <c r="D59" i="5"/>
  <c r="D60" i="5" s="1"/>
  <c r="D54" i="5"/>
  <c r="D55" i="5" s="1"/>
  <c r="D48" i="5"/>
  <c r="F48" i="5" s="1"/>
  <c r="D46" i="5"/>
  <c r="C40" i="5"/>
  <c r="D28" i="5"/>
  <c r="D26" i="5"/>
  <c r="D29" i="5" s="1"/>
  <c r="F28" i="5" s="1"/>
  <c r="F25" i="5"/>
  <c r="D23" i="5"/>
  <c r="D35" i="5" s="1"/>
  <c r="D36" i="5" s="1"/>
  <c r="H36" i="5" s="1"/>
  <c r="C13" i="5"/>
  <c r="C11" i="5"/>
  <c r="C10" i="5"/>
  <c r="F9" i="5"/>
  <c r="D9" i="5"/>
  <c r="D12" i="5" s="1"/>
  <c r="C10" i="4"/>
  <c r="D23" i="4"/>
  <c r="D35" i="4" s="1"/>
  <c r="D36" i="4" s="1"/>
  <c r="D9" i="4"/>
  <c r="F9" i="4"/>
  <c r="F83" i="4"/>
  <c r="D83" i="4"/>
  <c r="D80" i="4"/>
  <c r="D81" i="4" s="1"/>
  <c r="F81" i="4" s="1"/>
  <c r="D75" i="4"/>
  <c r="F75" i="4" s="1"/>
  <c r="D71" i="4"/>
  <c r="D69" i="4"/>
  <c r="F65" i="4"/>
  <c r="D65" i="4"/>
  <c r="D61" i="4"/>
  <c r="D62" i="4" s="1"/>
  <c r="F60" i="4"/>
  <c r="C41" i="4" s="1"/>
  <c r="D60" i="4"/>
  <c r="D56" i="4"/>
  <c r="D57" i="4" s="1"/>
  <c r="F57" i="4" s="1"/>
  <c r="D55" i="4"/>
  <c r="D48" i="4"/>
  <c r="F48" i="4" s="1"/>
  <c r="D47" i="4"/>
  <c r="F47" i="4" s="1"/>
  <c r="D46" i="4"/>
  <c r="C40" i="4"/>
  <c r="D37" i="4"/>
  <c r="D38" i="4" s="1"/>
  <c r="D28" i="4"/>
  <c r="D26" i="4"/>
  <c r="D29" i="4" s="1"/>
  <c r="F28" i="4" s="1"/>
  <c r="F25" i="4"/>
  <c r="C13" i="4"/>
  <c r="C19" i="4" s="1"/>
  <c r="C11" i="4"/>
  <c r="D72" i="4" l="1"/>
  <c r="D82" i="4"/>
  <c r="F82" i="4" s="1"/>
  <c r="D13" i="5"/>
  <c r="D10" i="5"/>
  <c r="D37" i="5"/>
  <c r="D38" i="5" s="1"/>
  <c r="D39" i="5" s="1"/>
  <c r="F39" i="5" s="1"/>
  <c r="D71" i="5"/>
  <c r="D73" i="5" s="1"/>
  <c r="D80" i="5"/>
  <c r="F80" i="5" s="1"/>
  <c r="D11" i="5"/>
  <c r="D47" i="5"/>
  <c r="F47" i="5" s="1"/>
  <c r="F13" i="5"/>
  <c r="D16" i="5"/>
  <c r="F10" i="5"/>
  <c r="D14" i="5"/>
  <c r="D56" i="5"/>
  <c r="F56" i="5" s="1"/>
  <c r="F55" i="5"/>
  <c r="D57" i="5"/>
  <c r="D72" i="5"/>
  <c r="F72" i="5" s="1"/>
  <c r="D61" i="5"/>
  <c r="F12" i="5"/>
  <c r="D18" i="5"/>
  <c r="F18" i="5" s="1"/>
  <c r="C19" i="5"/>
  <c r="D19" i="5" s="1"/>
  <c r="F19" i="5" s="1"/>
  <c r="F59" i="5"/>
  <c r="F37" i="5"/>
  <c r="D83" i="5"/>
  <c r="F83" i="5" s="1"/>
  <c r="D27" i="5"/>
  <c r="D11" i="4"/>
  <c r="D17" i="4" s="1"/>
  <c r="F17" i="4" s="1"/>
  <c r="D10" i="4"/>
  <c r="F10" i="4" s="1"/>
  <c r="D13" i="4"/>
  <c r="F13" i="4" s="1"/>
  <c r="D12" i="4"/>
  <c r="F12" i="4" s="1"/>
  <c r="F11" i="4"/>
  <c r="F38" i="4"/>
  <c r="D39" i="4"/>
  <c r="D63" i="4"/>
  <c r="F63" i="4" s="1"/>
  <c r="D64" i="4"/>
  <c r="D73" i="4"/>
  <c r="F73" i="4" s="1"/>
  <c r="D74" i="4"/>
  <c r="D58" i="4"/>
  <c r="F37" i="4"/>
  <c r="F56" i="4"/>
  <c r="D84" i="4"/>
  <c r="F84" i="4" s="1"/>
  <c r="D27" i="4"/>
  <c r="C32" i="4"/>
  <c r="C50" i="4" s="1"/>
  <c r="AJ73" i="2"/>
  <c r="AJ75" i="2" s="1"/>
  <c r="AJ74" i="2"/>
  <c r="D40" i="5" l="1"/>
  <c r="F40" i="5" s="1"/>
  <c r="F38" i="5"/>
  <c r="F11" i="5"/>
  <c r="D17" i="5"/>
  <c r="F17" i="5" s="1"/>
  <c r="F73" i="5"/>
  <c r="D75" i="5"/>
  <c r="F75" i="5" s="1"/>
  <c r="F16" i="5"/>
  <c r="D20" i="5"/>
  <c r="D31" i="5"/>
  <c r="F27" i="5"/>
  <c r="H27" i="5" s="1"/>
  <c r="C41" i="5"/>
  <c r="D41" i="5" s="1"/>
  <c r="F41" i="5" s="1"/>
  <c r="C32" i="5"/>
  <c r="C50" i="5" s="1"/>
  <c r="D63" i="5"/>
  <c r="D62" i="5"/>
  <c r="F62" i="5" s="1"/>
  <c r="H57" i="5"/>
  <c r="D44" i="5" s="1"/>
  <c r="D45" i="5" s="1"/>
  <c r="F57" i="5"/>
  <c r="C14" i="5"/>
  <c r="F14" i="5"/>
  <c r="D16" i="4"/>
  <c r="F16" i="4" s="1"/>
  <c r="D18" i="4"/>
  <c r="F18" i="4" s="1"/>
  <c r="D14" i="4"/>
  <c r="C14" i="4" s="1"/>
  <c r="D19" i="4"/>
  <c r="F19" i="4" s="1"/>
  <c r="K19" i="4" s="1"/>
  <c r="F64" i="4"/>
  <c r="D66" i="4"/>
  <c r="F66" i="4" s="1"/>
  <c r="H58" i="4"/>
  <c r="D44" i="4" s="1"/>
  <c r="D45" i="4" s="1"/>
  <c r="F58" i="4"/>
  <c r="D40" i="4"/>
  <c r="F39" i="4"/>
  <c r="J49" i="4" s="1"/>
  <c r="F74" i="4"/>
  <c r="D76" i="4"/>
  <c r="F76" i="4" s="1"/>
  <c r="D31" i="4"/>
  <c r="F27" i="4"/>
  <c r="F42" i="5" l="1"/>
  <c r="F20" i="5"/>
  <c r="H41" i="5" s="1"/>
  <c r="C20" i="5"/>
  <c r="F45" i="5"/>
  <c r="D49" i="5"/>
  <c r="F63" i="5"/>
  <c r="D65" i="5"/>
  <c r="F65" i="5" s="1"/>
  <c r="F31" i="5"/>
  <c r="D32" i="5"/>
  <c r="F32" i="5" s="1"/>
  <c r="F14" i="4"/>
  <c r="D20" i="4"/>
  <c r="C20" i="4" s="1"/>
  <c r="D32" i="4"/>
  <c r="F32" i="4" s="1"/>
  <c r="F31" i="4"/>
  <c r="D41" i="4"/>
  <c r="F41" i="4" s="1"/>
  <c r="F40" i="4"/>
  <c r="F45" i="4"/>
  <c r="D49" i="4"/>
  <c r="H32" i="5" l="1"/>
  <c r="H31" i="5"/>
  <c r="D50" i="5"/>
  <c r="F50" i="5" s="1"/>
  <c r="F49" i="5"/>
  <c r="H20" i="5"/>
  <c r="H40" i="5"/>
  <c r="F20" i="4"/>
  <c r="H20" i="4" s="1"/>
  <c r="D50" i="4"/>
  <c r="F50" i="4" s="1"/>
  <c r="F49" i="4"/>
  <c r="F42" i="4"/>
  <c r="J50" i="4"/>
  <c r="L41" i="4"/>
  <c r="H49" i="5" l="1"/>
  <c r="H50" i="5"/>
  <c r="H41" i="4"/>
  <c r="H31" i="4"/>
  <c r="H32" i="4"/>
  <c r="H40" i="4"/>
  <c r="I49" i="4"/>
  <c r="H49" i="4"/>
  <c r="I50" i="4"/>
  <c r="H50" i="4"/>
</calcChain>
</file>

<file path=xl/sharedStrings.xml><?xml version="1.0" encoding="utf-8"?>
<sst xmlns="http://schemas.openxmlformats.org/spreadsheetml/2006/main" count="616" uniqueCount="280">
  <si>
    <t>P</t>
  </si>
  <si>
    <t>W/m2</t>
  </si>
  <si>
    <t>m2</t>
  </si>
  <si>
    <t>W</t>
  </si>
  <si>
    <t xml:space="preserve"> </t>
  </si>
  <si>
    <t>Wind</t>
  </si>
  <si>
    <t>PV</t>
  </si>
  <si>
    <t>GW</t>
  </si>
  <si>
    <t>WW</t>
  </si>
  <si>
    <t>Wärme/Kält D Erneuerbar</t>
  </si>
  <si>
    <t>gesamt</t>
  </si>
  <si>
    <t>Mittel</t>
  </si>
  <si>
    <t>Max:</t>
  </si>
  <si>
    <t>Wh/a</t>
  </si>
  <si>
    <t>https://www.umweltbundesamt.de/bild/kraftwerksleistung-in-deutschland</t>
  </si>
  <si>
    <t>Endenergie Priv HH</t>
  </si>
  <si>
    <t>PJ/a</t>
  </si>
  <si>
    <t>Endenergie GHD</t>
  </si>
  <si>
    <t>Summe</t>
  </si>
  <si>
    <t>COPmin WP</t>
  </si>
  <si>
    <t>MaxLast WP</t>
  </si>
  <si>
    <t>Endenergie Gebäude 2014</t>
  </si>
  <si>
    <t>Haushalte, Gewerbe, Handel und Dienstleistungen</t>
  </si>
  <si>
    <t>Gewerbe, Handel, Dienstleistungen u.übrige Verbraucher</t>
  </si>
  <si>
    <t>Haushalte</t>
  </si>
  <si>
    <t>Verkehr insgesamt</t>
  </si>
  <si>
    <t>Küsten- und Binnenschifffahrt</t>
  </si>
  <si>
    <t>Luftverkehr</t>
  </si>
  <si>
    <t>Straßenverkehr</t>
  </si>
  <si>
    <t>Schienenverkehr</t>
  </si>
  <si>
    <t>Bergbau, Gew. Steine u. Erden, Verarbeit. Gewerbe insg.</t>
  </si>
  <si>
    <t>Sonstige Wirtschaftszweige</t>
  </si>
  <si>
    <t>Fahrzeugbau</t>
  </si>
  <si>
    <t>Maschinenbau</t>
  </si>
  <si>
    <t>Metallbearbeitung</t>
  </si>
  <si>
    <t>NE-Metalle, -gießereien</t>
  </si>
  <si>
    <t xml:space="preserve">Metallerzeugung </t>
  </si>
  <si>
    <t>Verarbeitung v. Steine u. Erden</t>
  </si>
  <si>
    <t>Glas u. Keramik</t>
  </si>
  <si>
    <t>Gummi- u. Kunststoffwaren</t>
  </si>
  <si>
    <t>Sonstige chemische Industrie</t>
  </si>
  <si>
    <t>Grundstoffchemie</t>
  </si>
  <si>
    <t>Papiergewerbe</t>
  </si>
  <si>
    <t>Ernährung und Tabak</t>
  </si>
  <si>
    <t>Gewinnung von Steinen und Erden, sonst. Bergbau</t>
  </si>
  <si>
    <t>ENDENERGIEVERBRAUCH</t>
  </si>
  <si>
    <t>Statistische Differenzen</t>
  </si>
  <si>
    <t>NICHTENERGETISCHER VERBRAUCH</t>
  </si>
  <si>
    <t>ENERGIEANGEBOT IM INL.N.UMWANDLUNGSBILANZ</t>
  </si>
  <si>
    <t>Fackel- u. Leitungsverluste</t>
  </si>
  <si>
    <t>Energieverbrauch im Umwandlungsbereich insgesamt</t>
  </si>
  <si>
    <t>Sonstige Energieerzeuger</t>
  </si>
  <si>
    <t>Mineralölverarbeitung</t>
  </si>
  <si>
    <t>Erdöl- und Erdgasgewinnung</t>
  </si>
  <si>
    <t>Kraftwerke</t>
  </si>
  <si>
    <t>Braunkohlengruben, -brikettfabriken</t>
  </si>
  <si>
    <t>Steinkohlenzechen, -brikettfabriken</t>
  </si>
  <si>
    <t>Kokereien</t>
  </si>
  <si>
    <t>Umwandlungsausstoß insgesamt</t>
  </si>
  <si>
    <t>Hochöfen</t>
  </si>
  <si>
    <t>Fernheizwerke</t>
  </si>
  <si>
    <t>Heizkraftwerke der allg. Versorgung</t>
  </si>
  <si>
    <t>Wasser-, Windkraft-, Photovoltaik- u.a. Anlagen</t>
  </si>
  <si>
    <t>Kernkraftwerke</t>
  </si>
  <si>
    <t>Industriewärmekraftwerke (nur für Strom)</t>
  </si>
  <si>
    <t>Wärmekraftwerke der allg. Versorgung</t>
  </si>
  <si>
    <t>Stein- und Braunkohlenbrikettfabriken</t>
  </si>
  <si>
    <t>Umwandlungseinsatz insgesamt</t>
  </si>
  <si>
    <t>PRIMÄRENERGIEVERBRAUCH IM INLAND</t>
  </si>
  <si>
    <t>Bestandsaufstockungen</t>
  </si>
  <si>
    <t>Hochseebunkerungen</t>
  </si>
  <si>
    <t>Ausfuhr</t>
  </si>
  <si>
    <t>Energieaufkommen im Inland</t>
  </si>
  <si>
    <t>Bestandsentnahmen</t>
  </si>
  <si>
    <t>Einfuhr</t>
  </si>
  <si>
    <t>Gewinnung im Inland</t>
  </si>
  <si>
    <t>dukte</t>
  </si>
  <si>
    <t>produkte</t>
  </si>
  <si>
    <t>Datenstand: 27. Februar 2020</t>
  </si>
  <si>
    <t>träger</t>
  </si>
  <si>
    <t>gas</t>
  </si>
  <si>
    <t>Erdölgas</t>
  </si>
  <si>
    <t>tergas</t>
  </si>
  <si>
    <t>ölpro-</t>
  </si>
  <si>
    <t>stoff</t>
  </si>
  <si>
    <t>stoffe</t>
  </si>
  <si>
    <t>kohle</t>
  </si>
  <si>
    <t>kohlen-</t>
  </si>
  <si>
    <t>energie-</t>
  </si>
  <si>
    <t>wärme</t>
  </si>
  <si>
    <t>energie</t>
  </si>
  <si>
    <t>Gruben-</t>
  </si>
  <si>
    <t>Erdgas</t>
  </si>
  <si>
    <t>u. Konvert-</t>
  </si>
  <si>
    <t>u. Stadt-</t>
  </si>
  <si>
    <t>Mineral-</t>
  </si>
  <si>
    <t>riegas</t>
  </si>
  <si>
    <t>koks</t>
  </si>
  <si>
    <t>schwer</t>
  </si>
  <si>
    <t>leicht</t>
  </si>
  <si>
    <t>kraft-</t>
  </si>
  <si>
    <t>binenkst.</t>
  </si>
  <si>
    <t>benzin</t>
  </si>
  <si>
    <t>kraft</t>
  </si>
  <si>
    <t>(roh)</t>
  </si>
  <si>
    <t>braun-</t>
  </si>
  <si>
    <t>Braun-</t>
  </si>
  <si>
    <t>Stein-</t>
  </si>
  <si>
    <t>Sekundär-</t>
  </si>
  <si>
    <t>Primär-</t>
  </si>
  <si>
    <t>Fern-</t>
  </si>
  <si>
    <t>Kern-</t>
  </si>
  <si>
    <t>Strom</t>
  </si>
  <si>
    <t>Nichterneuer-
bare Abfälle, 
Abwärme</t>
  </si>
  <si>
    <t>Sonstige 
erneuerb. 
Energie-
träger</t>
  </si>
  <si>
    <t>Biomasse und erneuer-
bare Abfälle</t>
  </si>
  <si>
    <t xml:space="preserve"> Wasser-, Windkraft u. Photovol-
taikanlagen</t>
  </si>
  <si>
    <t>Naturgase</t>
  </si>
  <si>
    <t>Gichtgas</t>
  </si>
  <si>
    <t>Kokerei-</t>
  </si>
  <si>
    <t>Andere</t>
  </si>
  <si>
    <t>Raffine-</t>
  </si>
  <si>
    <t>Flüssig-</t>
  </si>
  <si>
    <t>Petrol-</t>
  </si>
  <si>
    <t>Heizöl</t>
  </si>
  <si>
    <t>Diesel-</t>
  </si>
  <si>
    <t>Flugtur-</t>
  </si>
  <si>
    <t>Roh-</t>
  </si>
  <si>
    <t>Otto-</t>
  </si>
  <si>
    <t>Erdöl</t>
  </si>
  <si>
    <t>Hart-</t>
  </si>
  <si>
    <t>Briketts</t>
  </si>
  <si>
    <t>Kohle</t>
  </si>
  <si>
    <t>Koks</t>
  </si>
  <si>
    <t>T Joule</t>
  </si>
  <si>
    <t>andere Energieträger</t>
  </si>
  <si>
    <t>Energieträger</t>
  </si>
  <si>
    <t>Deutschland 2018</t>
  </si>
  <si>
    <t>Energieträger insgesamt</t>
  </si>
  <si>
    <t xml:space="preserve">Elektrischer Strom und </t>
  </si>
  <si>
    <t>Sonstige</t>
  </si>
  <si>
    <t>Erneuerbare Energien</t>
  </si>
  <si>
    <t>Gase</t>
  </si>
  <si>
    <t xml:space="preserve">Mineralöle </t>
  </si>
  <si>
    <t xml:space="preserve">Braunkohlen </t>
  </si>
  <si>
    <t xml:space="preserve">Steinkohlen </t>
  </si>
  <si>
    <t>Zeile</t>
  </si>
  <si>
    <t>Energiebilanz der Bundesrepublik</t>
  </si>
  <si>
    <t>Endenergie Gebäude 2018 ohne Strom = ca Wärme</t>
  </si>
  <si>
    <t>Wärmelast Spitze/Dunkelflaute</t>
  </si>
  <si>
    <t>Strom falls mit WP bereitgestellt</t>
  </si>
  <si>
    <t>kWh/m2a</t>
  </si>
  <si>
    <t>Heizlast max</t>
  </si>
  <si>
    <t>Mio P</t>
  </si>
  <si>
    <t>der Gebäudewärmespeicherfähigkeit</t>
  </si>
  <si>
    <t>Heutige HeizLast WP</t>
  </si>
  <si>
    <t>https://www.sueddeutsche.de/wissen/dunkelflaute-windenergie-photovoltaik-stromnetz-energiewende-1.5187625</t>
  </si>
  <si>
    <t>https://www.sueddeutsche.de/wissen/dunkelflaute-windenergie-photovoltaik-stromnetz-energiewende-1.5187626</t>
  </si>
  <si>
    <t>der DunkelflautenLstg</t>
  </si>
  <si>
    <t>Wichtiges Spar-/Reserveglied</t>
  </si>
  <si>
    <t>COPmin WP o.ä.</t>
  </si>
  <si>
    <t>MaxLast WP o.ä.</t>
  </si>
  <si>
    <t>Inkl. GewerbeHdlDstlg</t>
  </si>
  <si>
    <t>Übersichtstabelle Deutschland</t>
  </si>
  <si>
    <t>Parameter können benutzt werden…</t>
  </si>
  <si>
    <t>Gebäudeszenarien in der Dunkelflaute …</t>
  </si>
  <si>
    <t>um unterschiedlicher Szenarien zu simulieren</t>
  </si>
  <si>
    <t>Dagegen Szenario relativ zu  "heute"</t>
  </si>
  <si>
    <t>Wh</t>
  </si>
  <si>
    <t>Wh/K</t>
  </si>
  <si>
    <t>GWh/K</t>
  </si>
  <si>
    <t>Z1</t>
  </si>
  <si>
    <t>Z2</t>
  </si>
  <si>
    <t xml:space="preserve">AG Energiebilanzen 2018, https://ag-energiebilanzen.de/7-0-Bilanzen-1990-2016.htmlx </t>
  </si>
  <si>
    <t>https://www.dwd.de/DE/presse/pressekonferenzen/DE/2018/PK_06_03_2018/rede_becker.pdf?__blob=publicationFile&amp;v=1</t>
  </si>
  <si>
    <t>BBSR-Online-Publikation Nr. 17/2019</t>
  </si>
  <si>
    <t>https://www.bundesregierung.de/breg-de/themen/energiewende/energie-erzeugen/erneuerbare-energien-317610</t>
  </si>
  <si>
    <t xml:space="preserve">Die Wärmebereitstellung aus Erneuerbaren Energien betrug 2019 rund 176,4 Milliarden kWh (2018: 170,2 Milliarden kWh. </t>
  </si>
  <si>
    <t>Der Anteil der erneuerbaren Energien im Verkehrssektor verblieb 2019 wie in 2018 bei 5,6 Prozent.</t>
  </si>
  <si>
    <t>W/m2 Wärmelast Spitze/Dunkelflaute</t>
  </si>
  <si>
    <t xml:space="preserve">Damit betrug der Anteil der EE am gesamten Endenergieverbrauch für Wärme&amp;Kälte 2019 14,5 Prozent (2018: 14,3 Prozent). </t>
  </si>
  <si>
    <t>Kommentare, Referenzen 1</t>
  </si>
  <si>
    <t>Kommentare 2</t>
  </si>
  <si>
    <t>a)  Angebot (Kraftwerkleistung)</t>
  </si>
  <si>
    <t>… und b) Nachfrage Gebäude (Wärme bzw. Nachfrageleistungsäquivalent "Wärmepumpe WP")</t>
  </si>
  <si>
    <t>c) Eckdaten Gebäude Bundesstatitisken ("Top-Down")</t>
  </si>
  <si>
    <t>d) Wärme/Kält D Gesamt</t>
  </si>
  <si>
    <r>
      <t>GW</t>
    </r>
    <r>
      <rPr>
        <b/>
        <vertAlign val="subscript"/>
        <sz val="7"/>
        <color theme="1"/>
        <rFont val="Arial"/>
        <family val="2"/>
      </rPr>
      <t>el</t>
    </r>
  </si>
  <si>
    <r>
      <t>GW</t>
    </r>
    <r>
      <rPr>
        <vertAlign val="subscript"/>
        <sz val="7"/>
        <color theme="1"/>
        <rFont val="Arial"/>
        <family val="2"/>
      </rPr>
      <t>el</t>
    </r>
  </si>
  <si>
    <r>
      <t>GW</t>
    </r>
    <r>
      <rPr>
        <vertAlign val="subscript"/>
        <sz val="7"/>
        <color theme="1"/>
        <rFont val="Arial"/>
        <family val="2"/>
      </rPr>
      <t>th</t>
    </r>
  </si>
  <si>
    <t>h/K</t>
  </si>
  <si>
    <t>K</t>
  </si>
  <si>
    <r>
      <t>GW</t>
    </r>
    <r>
      <rPr>
        <b/>
        <vertAlign val="subscript"/>
        <sz val="7"/>
        <color theme="1"/>
        <rFont val="Arial"/>
        <family val="2"/>
      </rPr>
      <t>th</t>
    </r>
  </si>
  <si>
    <r>
      <t>W</t>
    </r>
    <r>
      <rPr>
        <vertAlign val="subscript"/>
        <sz val="7"/>
        <color theme="0"/>
        <rFont val="Arial"/>
        <family val="2"/>
      </rPr>
      <t>el</t>
    </r>
  </si>
  <si>
    <t>20h/K</t>
  </si>
  <si>
    <t>2,4K</t>
  </si>
  <si>
    <t>15h/K</t>
  </si>
  <si>
    <t>3,1K</t>
  </si>
  <si>
    <t>~EnerPHIT:</t>
  </si>
  <si>
    <r>
      <t>10 W/m</t>
    </r>
    <r>
      <rPr>
        <i/>
        <vertAlign val="superscript"/>
        <sz val="7"/>
        <color theme="1"/>
        <rFont val="Arial"/>
        <family val="2"/>
      </rPr>
      <t>2</t>
    </r>
  </si>
  <si>
    <r>
      <t>13 W/m</t>
    </r>
    <r>
      <rPr>
        <i/>
        <vertAlign val="superscript"/>
        <sz val="7"/>
        <color theme="1"/>
        <rFont val="Arial"/>
        <family val="2"/>
      </rPr>
      <t>2</t>
    </r>
  </si>
  <si>
    <r>
      <t>W/m</t>
    </r>
    <r>
      <rPr>
        <vertAlign val="superscript"/>
        <sz val="7"/>
        <color theme="1"/>
        <rFont val="Arial"/>
        <family val="2"/>
      </rPr>
      <t>2</t>
    </r>
  </si>
  <si>
    <r>
      <t>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/P</t>
    </r>
  </si>
  <si>
    <r>
      <t>Wh/m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K</t>
    </r>
  </si>
  <si>
    <r>
      <t>39 GW</t>
    </r>
    <r>
      <rPr>
        <i/>
        <vertAlign val="subscript"/>
        <sz val="7"/>
        <color theme="1"/>
        <rFont val="Arial"/>
        <family val="2"/>
      </rPr>
      <t>th</t>
    </r>
  </si>
  <si>
    <r>
      <t>51 GW</t>
    </r>
    <r>
      <rPr>
        <i/>
        <vertAlign val="subscript"/>
        <sz val="7"/>
        <color theme="1"/>
        <rFont val="Arial"/>
        <family val="2"/>
      </rPr>
      <t>th</t>
    </r>
  </si>
  <si>
    <t>Pumpspeicher</t>
  </si>
  <si>
    <t>1. Power Plant Peak Capacity</t>
  </si>
  <si>
    <t>Hydro excl. Pumped Storage</t>
  </si>
  <si>
    <t>Total Renewable (Erneuerbar)</t>
  </si>
  <si>
    <t>2. In Dark Doldrum available</t>
  </si>
  <si>
    <t>a) Supply Side - Power Plants</t>
  </si>
  <si>
    <t>1. Heating Load + DHW (winter, max)</t>
  </si>
  <si>
    <t>Living Space - Wohnfläche</t>
  </si>
  <si>
    <t>Persons</t>
  </si>
  <si>
    <t>Total Residential Heating Load</t>
  </si>
  <si>
    <t>1.1. Heating (PH 100% ... Now 650%)</t>
  </si>
  <si>
    <t>1.2. Domestic Hot Water DHW</t>
  </si>
  <si>
    <r>
      <t>1.3. Electric Heat Pump COP</t>
    </r>
    <r>
      <rPr>
        <b/>
        <vertAlign val="subscript"/>
        <sz val="7"/>
        <color theme="9" tint="-0.499984740745262"/>
        <rFont val="Arial"/>
        <family val="2"/>
      </rPr>
      <t>min</t>
    </r>
    <r>
      <rPr>
        <b/>
        <sz val="7"/>
        <color theme="9" tint="-0.499984740745262"/>
        <rFont val="Arial"/>
        <family val="2"/>
      </rPr>
      <t xml:space="preserve"> </t>
    </r>
  </si>
  <si>
    <t>Power Plant Load Residential</t>
  </si>
  <si>
    <t>… incl. Non-Residential</t>
  </si>
  <si>
    <t>2. Buffer Capacity Buildings - Puffer</t>
  </si>
  <si>
    <t>2.1. Heat Storage Capacity</t>
  </si>
  <si>
    <t>Range per K (without DHW)</t>
  </si>
  <si>
    <t>dT for Bridging Dark Doldrums</t>
  </si>
  <si>
    <t>Residential Storage Capacity at dT</t>
  </si>
  <si>
    <t>2.2. Distributed over Dark Doldrums of</t>
  </si>
  <si>
    <t>Aux.
Parameter</t>
  </si>
  <si>
    <t>Final
Value</t>
  </si>
  <si>
    <t>Final
Unit</t>
  </si>
  <si>
    <t>Base
Value</t>
  </si>
  <si>
    <t>Base
Unit</t>
  </si>
  <si>
    <t>Comparison 1</t>
  </si>
  <si>
    <t>Comparison2</t>
  </si>
  <si>
    <t>Comparison3</t>
  </si>
  <si>
    <t>Passive House:</t>
  </si>
  <si>
    <t>Scalable</t>
  </si>
  <si>
    <r>
      <t>22 GW</t>
    </r>
    <r>
      <rPr>
        <b/>
        <i/>
        <vertAlign val="subscript"/>
        <sz val="7"/>
        <color theme="1"/>
        <rFont val="Arial"/>
        <family val="2"/>
      </rPr>
      <t>el</t>
    </r>
    <r>
      <rPr>
        <b/>
        <i/>
        <sz val="7"/>
        <color theme="1"/>
        <rFont val="Arial"/>
        <family val="2"/>
      </rPr>
      <t>, 86%</t>
    </r>
  </si>
  <si>
    <r>
      <t>31 GW</t>
    </r>
    <r>
      <rPr>
        <b/>
        <i/>
        <vertAlign val="subscript"/>
        <sz val="7"/>
        <color theme="1"/>
        <rFont val="Arial"/>
        <family val="2"/>
      </rPr>
      <t>el</t>
    </r>
    <r>
      <rPr>
        <b/>
        <i/>
        <sz val="7"/>
        <color theme="1"/>
        <rFont val="Arial"/>
        <family val="2"/>
      </rPr>
      <t>, 121%</t>
    </r>
  </si>
  <si>
    <r>
      <t>17 GW</t>
    </r>
    <r>
      <rPr>
        <b/>
        <i/>
        <vertAlign val="subscript"/>
        <sz val="7"/>
        <color theme="1"/>
        <rFont val="Arial"/>
        <family val="2"/>
      </rPr>
      <t>el</t>
    </r>
    <r>
      <rPr>
        <b/>
        <i/>
        <sz val="7"/>
        <color theme="1"/>
        <rFont val="Arial"/>
        <family val="2"/>
      </rPr>
      <t>, 68%</t>
    </r>
  </si>
  <si>
    <r>
      <t>24 GW</t>
    </r>
    <r>
      <rPr>
        <b/>
        <i/>
        <vertAlign val="subscript"/>
        <sz val="7"/>
        <color theme="1"/>
        <rFont val="Arial"/>
        <family val="2"/>
      </rPr>
      <t>el</t>
    </r>
    <r>
      <rPr>
        <b/>
        <i/>
        <sz val="7"/>
        <color theme="1"/>
        <rFont val="Arial"/>
        <family val="2"/>
      </rPr>
      <t>, 95%</t>
    </r>
  </si>
  <si>
    <t>(Germany 2020: 100%)</t>
  </si>
  <si>
    <t>3h/K</t>
  </si>
  <si>
    <t>15,6K</t>
  </si>
  <si>
    <r>
      <t>254 GW</t>
    </r>
    <r>
      <rPr>
        <i/>
        <vertAlign val="subscript"/>
        <sz val="7"/>
        <color theme="1"/>
        <rFont val="Arial"/>
        <family val="2"/>
      </rPr>
      <t>th</t>
    </r>
  </si>
  <si>
    <r>
      <t>65 W/m</t>
    </r>
    <r>
      <rPr>
        <i/>
        <vertAlign val="superscript"/>
        <sz val="7"/>
        <color theme="1"/>
        <rFont val="Arial"/>
        <family val="2"/>
      </rPr>
      <t>2</t>
    </r>
  </si>
  <si>
    <t>Current:</t>
  </si>
  <si>
    <t>Biomass</t>
  </si>
  <si>
    <t>With respect to peak</t>
  </si>
  <si>
    <t>Cold Dark Doldrum Scenarios
Elements</t>
  </si>
  <si>
    <t>b) Demand Side - Buildings - Cold</t>
  </si>
  <si>
    <r>
      <t>GWh</t>
    </r>
    <r>
      <rPr>
        <vertAlign val="subscript"/>
        <sz val="7"/>
        <color theme="1"/>
        <rFont val="Arial"/>
        <family val="2"/>
      </rPr>
      <t>th</t>
    </r>
  </si>
  <si>
    <t xml:space="preserve">Hydro incl. Pumped Storage </t>
  </si>
  <si>
    <t>T</t>
  </si>
  <si>
    <r>
      <t>W</t>
    </r>
    <r>
      <rPr>
        <vertAlign val="subscript"/>
        <sz val="7"/>
        <color theme="0" tint="-0.34998626667073579"/>
        <rFont val="Arial"/>
        <family val="2"/>
      </rPr>
      <t>el</t>
    </r>
  </si>
  <si>
    <r>
      <t>W</t>
    </r>
    <r>
      <rPr>
        <vertAlign val="subscript"/>
        <sz val="7"/>
        <color theme="0" tint="-0.34998626667073579"/>
        <rFont val="Arial"/>
        <family val="2"/>
      </rPr>
      <t>th</t>
    </r>
  </si>
  <si>
    <r>
      <t>W/m</t>
    </r>
    <r>
      <rPr>
        <i/>
        <vertAlign val="superscript"/>
        <sz val="7"/>
        <color theme="1"/>
        <rFont val="Arial"/>
        <family val="2"/>
      </rPr>
      <t>2</t>
    </r>
  </si>
  <si>
    <t>...um unterschiedlicher Szenarien zu simulieren</t>
  </si>
  <si>
    <t>103 GWel, 406%</t>
  </si>
  <si>
    <t>145 GWel, 572%</t>
  </si>
  <si>
    <t>Comparison 0</t>
  </si>
  <si>
    <t>Mean/Mittel</t>
  </si>
  <si>
    <t>Szenario   "heute/today"</t>
  </si>
  <si>
    <t>Heating load max</t>
  </si>
  <si>
    <t>c) Supplementariy Building Statistics Germany - Ergänzende Eckdaten Gebäude Bundesstatitisken ("Top-Down")</t>
  </si>
  <si>
    <t>Final/Endenergie Priv HH</t>
  </si>
  <si>
    <t>Final/Endenergie Gebäude 2014</t>
  </si>
  <si>
    <t>d) Heat/Cooling - Wärme/Kält D Gesamt</t>
  </si>
  <si>
    <t>… to simulate different Scenarios</t>
  </si>
  <si>
    <t>a)  Supply Side (Kraftwerkleistung)</t>
  </si>
  <si>
    <t>… und b) Demand Side - Nachfrage Gebäude (Wärme bzw. Nachfrageleistungsäquivalent "Wärmepumpe WP")</t>
  </si>
  <si>
    <t xml:space="preserve">Example/Starting Point: Germany </t>
  </si>
  <si>
    <t>Pumpspeicher hinzugenommen</t>
  </si>
  <si>
    <t xml:space="preserve">Building Scenarios Cold Dark Doldrum - Gebäudeszenarien in der kalten Dunkelflaute … </t>
  </si>
  <si>
    <t>Configurable Table - Konfigur. Tabelle</t>
  </si>
  <si>
    <t>Parameters in yellow fields can be used …</t>
  </si>
  <si>
    <t>Parameter in gelb können benutzt werden…</t>
  </si>
  <si>
    <t>von Dr. Bernd Steinmüller,  Version 1.9.2021</t>
  </si>
  <si>
    <t>Fu</t>
  </si>
  <si>
    <t>von Bernd Steinmüller, Short Table for Presentation on Int. Passive House Conf.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</si>
</sst>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E+00"/>
    <numFmt numFmtId="165" formatCode="0.0E+00"/>
    <numFmt numFmtId="166" formatCode="#\ ###\ ##0;\-#\ ##0;\-"/>
    <numFmt numFmtId="168" formatCode="0.0"/>
    <numFmt numFmtId="169" formatCode="#,##0\ &quot;h&quot;"/>
    <numFmt numFmtId="170" formatCode="#,##0\ &quot;K&quot;"/>
  </numFmts>
  <fonts count="37" x14ac:knownFonts="1">
    <font>
      <sz val="7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rgb="FF0070C0"/>
      <name val="Arial"/>
      <family val="2"/>
    </font>
    <font>
      <sz val="7"/>
      <color rgb="FF0070C0"/>
      <name val="Arial"/>
      <family val="2"/>
    </font>
    <font>
      <sz val="7"/>
      <color rgb="FFFF0000"/>
      <name val="Arial"/>
      <family val="2"/>
    </font>
    <font>
      <b/>
      <u val="doubleAccounting"/>
      <sz val="7"/>
      <color rgb="FF0070C0"/>
      <name val="Arial"/>
      <family val="2"/>
    </font>
    <font>
      <b/>
      <u val="double"/>
      <sz val="7"/>
      <color rgb="FFFF0000"/>
      <name val="Arial"/>
      <family val="2"/>
    </font>
    <font>
      <b/>
      <sz val="7"/>
      <color rgb="FFFF0000"/>
      <name val="Arial"/>
      <family val="2"/>
    </font>
    <font>
      <b/>
      <u val="double"/>
      <sz val="7"/>
      <color theme="9" tint="-0.499984740745262"/>
      <name val="Arial"/>
      <family val="2"/>
    </font>
    <font>
      <b/>
      <u/>
      <sz val="7"/>
      <color theme="9" tint="-0.499984740745262"/>
      <name val="Arial"/>
      <family val="2"/>
    </font>
    <font>
      <sz val="7"/>
      <color theme="9" tint="-0.499984740745262"/>
      <name val="Arial"/>
      <family val="2"/>
    </font>
    <font>
      <b/>
      <sz val="7"/>
      <color theme="9" tint="-0.499984740745262"/>
      <name val="Arial"/>
      <family val="2"/>
    </font>
    <font>
      <sz val="7"/>
      <name val="Arial"/>
      <family val="2"/>
    </font>
    <font>
      <b/>
      <vertAlign val="subscript"/>
      <sz val="7"/>
      <color theme="1"/>
      <name val="Arial"/>
      <family val="2"/>
    </font>
    <font>
      <vertAlign val="subscript"/>
      <sz val="7"/>
      <color theme="1"/>
      <name val="Arial"/>
      <family val="2"/>
    </font>
    <font>
      <u/>
      <sz val="7"/>
      <color theme="10"/>
      <name val="Arial"/>
      <family val="2"/>
    </font>
    <font>
      <b/>
      <sz val="7"/>
      <color theme="0"/>
      <name val="Arial"/>
      <family val="2"/>
    </font>
    <font>
      <sz val="7"/>
      <color theme="0"/>
      <name val="Arial"/>
      <family val="2"/>
    </font>
    <font>
      <i/>
      <sz val="7"/>
      <color theme="1"/>
      <name val="Arial"/>
      <family val="2"/>
    </font>
    <font>
      <b/>
      <i/>
      <sz val="7"/>
      <color theme="1"/>
      <name val="Arial"/>
      <family val="2"/>
    </font>
    <font>
      <vertAlign val="subscript"/>
      <sz val="7"/>
      <color theme="0"/>
      <name val="Arial"/>
      <family val="2"/>
    </font>
    <font>
      <b/>
      <i/>
      <u val="double"/>
      <sz val="7"/>
      <color theme="1"/>
      <name val="Arial"/>
      <family val="2"/>
    </font>
    <font>
      <i/>
      <vertAlign val="superscript"/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i/>
      <vertAlign val="subscript"/>
      <sz val="7"/>
      <color theme="1"/>
      <name val="Arial"/>
      <family val="2"/>
    </font>
    <font>
      <b/>
      <vertAlign val="subscript"/>
      <sz val="7"/>
      <color theme="9" tint="-0.499984740745262"/>
      <name val="Arial"/>
      <family val="2"/>
    </font>
    <font>
      <b/>
      <i/>
      <vertAlign val="subscript"/>
      <sz val="7"/>
      <color theme="1"/>
      <name val="Arial"/>
      <family val="2"/>
    </font>
    <font>
      <b/>
      <sz val="7"/>
      <name val="Arial"/>
      <family val="2"/>
    </font>
    <font>
      <i/>
      <sz val="7"/>
      <color rgb="FF0070C0"/>
      <name val="Arial"/>
      <family val="2"/>
    </font>
    <font>
      <b/>
      <sz val="7"/>
      <color theme="4"/>
      <name val="Arial"/>
      <family val="2"/>
    </font>
    <font>
      <b/>
      <sz val="7"/>
      <color theme="0" tint="-0.34998626667073579"/>
      <name val="Arial"/>
      <family val="2"/>
    </font>
    <font>
      <sz val="7"/>
      <color theme="0" tint="-0.34998626667073579"/>
      <name val="Arial"/>
      <family val="2"/>
    </font>
    <font>
      <vertAlign val="subscript"/>
      <sz val="7"/>
      <color theme="0" tint="-0.3499862666707357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9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 applyAlignment="1">
      <alignment horizontal="left" indent="1"/>
    </xf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164" fontId="2" fillId="0" borderId="0" xfId="0" applyNumberFormat="1" applyFont="1"/>
    <xf numFmtId="1" fontId="2" fillId="0" borderId="0" xfId="0" applyNumberFormat="1" applyFont="1"/>
    <xf numFmtId="0" fontId="3" fillId="0" borderId="0" xfId="2"/>
    <xf numFmtId="0" fontId="3" fillId="0" borderId="0" xfId="2" applyAlignment="1">
      <alignment horizontal="right"/>
    </xf>
    <xf numFmtId="166" fontId="3" fillId="0" borderId="0" xfId="2" applyNumberFormat="1"/>
    <xf numFmtId="166" fontId="3" fillId="0" borderId="1" xfId="2" applyNumberFormat="1" applyBorder="1"/>
    <xf numFmtId="166" fontId="3" fillId="0" borderId="2" xfId="2" applyNumberFormat="1" applyBorder="1"/>
    <xf numFmtId="166" fontId="3" fillId="0" borderId="2" xfId="2" applyNumberFormat="1" applyBorder="1" applyAlignment="1">
      <alignment horizontal="right"/>
    </xf>
    <xf numFmtId="166" fontId="3" fillId="0" borderId="3" xfId="2" applyNumberFormat="1" applyBorder="1" applyAlignment="1">
      <alignment horizontal="right"/>
    </xf>
    <xf numFmtId="166" fontId="3" fillId="0" borderId="1" xfId="2" applyNumberFormat="1" applyBorder="1" applyAlignment="1">
      <alignment horizontal="right"/>
    </xf>
    <xf numFmtId="0" fontId="3" fillId="0" borderId="1" xfId="2" applyBorder="1" applyAlignment="1">
      <alignment horizontal="right"/>
    </xf>
    <xf numFmtId="0" fontId="3" fillId="0" borderId="3" xfId="2" applyBorder="1"/>
    <xf numFmtId="166" fontId="3" fillId="2" borderId="0" xfId="2" applyNumberFormat="1" applyFill="1"/>
    <xf numFmtId="166" fontId="3" fillId="0" borderId="4" xfId="2" applyNumberFormat="1" applyBorder="1"/>
    <xf numFmtId="166" fontId="3" fillId="0" borderId="0" xfId="2" applyNumberFormat="1" applyAlignment="1">
      <alignment horizontal="right"/>
    </xf>
    <xf numFmtId="166" fontId="3" fillId="0" borderId="5" xfId="2" applyNumberFormat="1" applyBorder="1" applyAlignment="1">
      <alignment horizontal="right"/>
    </xf>
    <xf numFmtId="166" fontId="3" fillId="0" borderId="4" xfId="2" applyNumberFormat="1" applyBorder="1" applyAlignment="1">
      <alignment horizontal="right"/>
    </xf>
    <xf numFmtId="0" fontId="3" fillId="0" borderId="4" xfId="2" applyBorder="1" applyAlignment="1">
      <alignment horizontal="right"/>
    </xf>
    <xf numFmtId="0" fontId="3" fillId="0" borderId="5" xfId="2" applyBorder="1"/>
    <xf numFmtId="166" fontId="3" fillId="2" borderId="4" xfId="2" applyNumberFormat="1" applyFill="1" applyBorder="1"/>
    <xf numFmtId="166" fontId="3" fillId="2" borderId="5" xfId="2" applyNumberFormat="1" applyFill="1" applyBorder="1" applyAlignment="1">
      <alignment horizontal="right"/>
    </xf>
    <xf numFmtId="166" fontId="3" fillId="2" borderId="0" xfId="2" applyNumberFormat="1" applyFill="1" applyAlignment="1">
      <alignment horizontal="right"/>
    </xf>
    <xf numFmtId="166" fontId="3" fillId="2" borderId="4" xfId="2" applyNumberFormat="1" applyFill="1" applyBorder="1" applyAlignment="1">
      <alignment horizontal="right"/>
    </xf>
    <xf numFmtId="0" fontId="3" fillId="0" borderId="5" xfId="2" quotePrefix="1" applyBorder="1" applyAlignment="1">
      <alignment horizontal="left"/>
    </xf>
    <xf numFmtId="166" fontId="3" fillId="0" borderId="3" xfId="2" applyNumberFormat="1" applyBorder="1"/>
    <xf numFmtId="166" fontId="3" fillId="0" borderId="5" xfId="2" applyNumberFormat="1" applyBorder="1"/>
    <xf numFmtId="166" fontId="3" fillId="0" borderId="6" xfId="2" applyNumberFormat="1" applyBorder="1"/>
    <xf numFmtId="166" fontId="3" fillId="0" borderId="7" xfId="2" applyNumberFormat="1" applyBorder="1" applyAlignment="1">
      <alignment horizontal="right"/>
    </xf>
    <xf numFmtId="166" fontId="3" fillId="0" borderId="7" xfId="2" applyNumberFormat="1" applyBorder="1"/>
    <xf numFmtId="166" fontId="3" fillId="0" borderId="6" xfId="2" applyNumberFormat="1" applyBorder="1" applyAlignment="1">
      <alignment horizontal="right"/>
    </xf>
    <xf numFmtId="166" fontId="3" fillId="0" borderId="8" xfId="2" applyNumberFormat="1" applyBorder="1"/>
    <xf numFmtId="0" fontId="3" fillId="0" borderId="6" xfId="2" applyBorder="1" applyAlignment="1">
      <alignment horizontal="right"/>
    </xf>
    <xf numFmtId="0" fontId="3" fillId="0" borderId="8" xfId="2" applyBorder="1"/>
    <xf numFmtId="0" fontId="3" fillId="0" borderId="4" xfId="2" applyBorder="1" applyAlignment="1">
      <alignment horizontal="center"/>
    </xf>
    <xf numFmtId="0" fontId="3" fillId="0" borderId="0" xfId="2" applyAlignment="1">
      <alignment horizontal="center"/>
    </xf>
    <xf numFmtId="0" fontId="3" fillId="0" borderId="9" xfId="2" applyBorder="1" applyAlignment="1">
      <alignment horizontal="center"/>
    </xf>
    <xf numFmtId="0" fontId="3" fillId="0" borderId="0" xfId="2" quotePrefix="1" applyAlignment="1">
      <alignment horizontal="center"/>
    </xf>
    <xf numFmtId="0" fontId="3" fillId="0" borderId="7" xfId="2" applyBorder="1" applyAlignment="1">
      <alignment horizontal="center"/>
    </xf>
    <xf numFmtId="0" fontId="3" fillId="0" borderId="1" xfId="2" applyBorder="1" applyAlignment="1">
      <alignment horizontal="center"/>
    </xf>
    <xf numFmtId="0" fontId="3" fillId="0" borderId="2" xfId="2" applyBorder="1" applyAlignment="1">
      <alignment horizontal="center"/>
    </xf>
    <xf numFmtId="0" fontId="3" fillId="0" borderId="3" xfId="2" applyBorder="1" applyAlignment="1">
      <alignment horizontal="center"/>
    </xf>
    <xf numFmtId="0" fontId="4" fillId="0" borderId="5" xfId="2" applyFont="1" applyBorder="1"/>
    <xf numFmtId="0" fontId="3" fillId="0" borderId="4" xfId="2" applyBorder="1"/>
    <xf numFmtId="0" fontId="4" fillId="0" borderId="9" xfId="2" applyFont="1" applyBorder="1"/>
    <xf numFmtId="0" fontId="4" fillId="0" borderId="10" xfId="2" quotePrefix="1" applyFont="1" applyBorder="1" applyAlignment="1">
      <alignment horizontal="left"/>
    </xf>
    <xf numFmtId="0" fontId="4" fillId="0" borderId="0" xfId="2" applyFont="1"/>
    <xf numFmtId="1" fontId="3" fillId="0" borderId="0" xfId="2" applyNumberFormat="1"/>
    <xf numFmtId="0" fontId="4" fillId="0" borderId="5" xfId="2" quotePrefix="1" applyFont="1" applyBorder="1" applyAlignment="1">
      <alignment horizontal="left"/>
    </xf>
    <xf numFmtId="0" fontId="3" fillId="0" borderId="6" xfId="2" applyBorder="1"/>
    <xf numFmtId="0" fontId="3" fillId="0" borderId="7" xfId="2" applyBorder="1"/>
    <xf numFmtId="0" fontId="4" fillId="0" borderId="7" xfId="2" applyFont="1" applyBorder="1"/>
    <xf numFmtId="0" fontId="4" fillId="0" borderId="8" xfId="2" quotePrefix="1" applyFont="1" applyBorder="1" applyAlignment="1">
      <alignment horizontal="left"/>
    </xf>
    <xf numFmtId="0" fontId="4" fillId="0" borderId="7" xfId="2" quotePrefix="1" applyFont="1" applyBorder="1" applyAlignment="1">
      <alignment horizontal="left"/>
    </xf>
    <xf numFmtId="0" fontId="0" fillId="0" borderId="0" xfId="0" applyFont="1"/>
    <xf numFmtId="1" fontId="2" fillId="0" borderId="14" xfId="0" applyNumberFormat="1" applyFont="1" applyBorder="1"/>
    <xf numFmtId="0" fontId="2" fillId="0" borderId="14" xfId="0" applyFont="1" applyBorder="1"/>
    <xf numFmtId="1" fontId="2" fillId="0" borderId="0" xfId="0" applyNumberFormat="1" applyFont="1" applyBorder="1"/>
    <xf numFmtId="0" fontId="2" fillId="0" borderId="0" xfId="0" applyFont="1" applyBorder="1"/>
    <xf numFmtId="165" fontId="2" fillId="0" borderId="0" xfId="0" applyNumberFormat="1" applyFont="1" applyBorder="1"/>
    <xf numFmtId="0" fontId="2" fillId="0" borderId="16" xfId="0" applyFont="1" applyBorder="1"/>
    <xf numFmtId="165" fontId="0" fillId="0" borderId="0" xfId="0" applyNumberFormat="1" applyBorder="1"/>
    <xf numFmtId="0" fontId="0" fillId="0" borderId="0" xfId="0" applyBorder="1"/>
    <xf numFmtId="1" fontId="0" fillId="0" borderId="0" xfId="0" applyNumberFormat="1" applyBorder="1"/>
    <xf numFmtId="0" fontId="0" fillId="0" borderId="16" xfId="0" applyBorder="1"/>
    <xf numFmtId="9" fontId="0" fillId="0" borderId="0" xfId="1" applyFont="1" applyBorder="1"/>
    <xf numFmtId="164" fontId="0" fillId="0" borderId="0" xfId="0" applyNumberFormat="1" applyBorder="1"/>
    <xf numFmtId="164" fontId="2" fillId="0" borderId="0" xfId="0" applyNumberFormat="1" applyFont="1" applyBorder="1"/>
    <xf numFmtId="0" fontId="0" fillId="0" borderId="15" xfId="0" applyBorder="1"/>
    <xf numFmtId="0" fontId="2" fillId="0" borderId="15" xfId="0" applyFont="1" applyBorder="1"/>
    <xf numFmtId="0" fontId="0" fillId="0" borderId="0" xfId="0" applyFont="1" applyBorder="1"/>
    <xf numFmtId="0" fontId="0" fillId="0" borderId="15" xfId="0" applyBorder="1" applyAlignment="1">
      <alignment horizontal="left" indent="1"/>
    </xf>
    <xf numFmtId="0" fontId="2" fillId="0" borderId="17" xfId="0" applyFont="1" applyBorder="1"/>
    <xf numFmtId="0" fontId="2" fillId="0" borderId="18" xfId="0" applyFont="1" applyBorder="1"/>
    <xf numFmtId="165" fontId="2" fillId="0" borderId="18" xfId="0" applyNumberFormat="1" applyFont="1" applyBorder="1"/>
    <xf numFmtId="1" fontId="2" fillId="0" borderId="18" xfId="0" applyNumberFormat="1" applyFont="1" applyBorder="1"/>
    <xf numFmtId="0" fontId="2" fillId="0" borderId="19" xfId="0" applyFont="1" applyBorder="1"/>
    <xf numFmtId="10" fontId="0" fillId="0" borderId="15" xfId="0" applyNumberFormat="1" applyBorder="1"/>
    <xf numFmtId="9" fontId="2" fillId="0" borderId="15" xfId="0" applyNumberFormat="1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1" fontId="2" fillId="0" borderId="21" xfId="0" applyNumberFormat="1" applyFont="1" applyBorder="1"/>
    <xf numFmtId="0" fontId="0" fillId="0" borderId="19" xfId="0" applyBorder="1"/>
    <xf numFmtId="0" fontId="0" fillId="0" borderId="23" xfId="0" applyBorder="1"/>
    <xf numFmtId="0" fontId="0" fillId="0" borderId="7" xfId="0" applyBorder="1"/>
    <xf numFmtId="0" fontId="0" fillId="0" borderId="24" xfId="0" applyBorder="1"/>
    <xf numFmtId="9" fontId="2" fillId="0" borderId="25" xfId="0" applyNumberFormat="1" applyFont="1" applyBorder="1"/>
    <xf numFmtId="1" fontId="2" fillId="0" borderId="9" xfId="0" applyNumberFormat="1" applyFont="1" applyBorder="1"/>
    <xf numFmtId="0" fontId="2" fillId="0" borderId="26" xfId="0" applyFont="1" applyBorder="1"/>
    <xf numFmtId="0" fontId="0" fillId="0" borderId="17" xfId="0" applyBorder="1"/>
    <xf numFmtId="164" fontId="0" fillId="0" borderId="18" xfId="0" applyNumberFormat="1" applyBorder="1"/>
    <xf numFmtId="0" fontId="0" fillId="0" borderId="18" xfId="0" applyBorder="1"/>
    <xf numFmtId="1" fontId="0" fillId="0" borderId="18" xfId="0" applyNumberFormat="1" applyBorder="1"/>
    <xf numFmtId="0" fontId="0" fillId="0" borderId="15" xfId="0" applyFont="1" applyBorder="1"/>
    <xf numFmtId="0" fontId="0" fillId="0" borderId="9" xfId="0" applyBorder="1"/>
    <xf numFmtId="0" fontId="2" fillId="0" borderId="23" xfId="0" applyFont="1" applyBorder="1"/>
    <xf numFmtId="164" fontId="2" fillId="0" borderId="7" xfId="0" applyNumberFormat="1" applyFont="1" applyBorder="1"/>
    <xf numFmtId="0" fontId="2" fillId="0" borderId="7" xfId="0" applyFont="1" applyBorder="1"/>
    <xf numFmtId="1" fontId="2" fillId="0" borderId="7" xfId="0" applyNumberFormat="1" applyFont="1" applyBorder="1"/>
    <xf numFmtId="0" fontId="2" fillId="0" borderId="24" xfId="0" applyFont="1" applyBorder="1"/>
    <xf numFmtId="0" fontId="0" fillId="0" borderId="25" xfId="0" applyBorder="1"/>
    <xf numFmtId="164" fontId="0" fillId="0" borderId="9" xfId="0" applyNumberFormat="1" applyBorder="1"/>
    <xf numFmtId="1" fontId="0" fillId="0" borderId="9" xfId="0" applyNumberFormat="1" applyBorder="1"/>
    <xf numFmtId="0" fontId="0" fillId="0" borderId="26" xfId="0" applyBorder="1"/>
    <xf numFmtId="10" fontId="7" fillId="4" borderId="15" xfId="0" applyNumberFormat="1" applyFont="1" applyFill="1" applyBorder="1"/>
    <xf numFmtId="9" fontId="7" fillId="4" borderId="15" xfId="0" applyNumberFormat="1" applyFont="1" applyFill="1" applyBorder="1"/>
    <xf numFmtId="165" fontId="7" fillId="4" borderId="0" xfId="0" applyNumberFormat="1" applyFont="1" applyFill="1" applyBorder="1"/>
    <xf numFmtId="1" fontId="7" fillId="4" borderId="0" xfId="0" applyNumberFormat="1" applyFont="1" applyFill="1" applyBorder="1"/>
    <xf numFmtId="0" fontId="8" fillId="0" borderId="15" xfId="0" applyFont="1" applyBorder="1" applyAlignment="1">
      <alignment horizontal="right" indent="1"/>
    </xf>
    <xf numFmtId="0" fontId="11" fillId="0" borderId="15" xfId="0" applyFont="1" applyBorder="1" applyAlignment="1">
      <alignment horizontal="right" indent="1"/>
    </xf>
    <xf numFmtId="0" fontId="11" fillId="0" borderId="17" xfId="0" applyFont="1" applyBorder="1" applyAlignment="1">
      <alignment horizontal="right" indent="1"/>
    </xf>
    <xf numFmtId="0" fontId="14" fillId="0" borderId="15" xfId="0" applyFont="1" applyBorder="1"/>
    <xf numFmtId="0" fontId="15" fillId="0" borderId="15" xfId="0" applyFont="1" applyBorder="1"/>
    <xf numFmtId="0" fontId="15" fillId="0" borderId="15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4" fillId="0" borderId="17" xfId="0" applyFont="1" applyBorder="1"/>
    <xf numFmtId="0" fontId="14" fillId="0" borderId="15" xfId="0" applyFont="1" applyBorder="1" applyAlignment="1">
      <alignment horizontal="left" indent="1"/>
    </xf>
    <xf numFmtId="0" fontId="15" fillId="0" borderId="15" xfId="0" applyFont="1" applyBorder="1" applyAlignment="1">
      <alignment horizontal="left" indent="1"/>
    </xf>
    <xf numFmtId="0" fontId="15" fillId="0" borderId="23" xfId="0" applyFont="1" applyBorder="1" applyAlignment="1">
      <alignment horizontal="left"/>
    </xf>
    <xf numFmtId="0" fontId="14" fillId="0" borderId="25" xfId="0" applyFont="1" applyBorder="1" applyAlignment="1">
      <alignment horizontal="left" indent="1"/>
    </xf>
    <xf numFmtId="0" fontId="2" fillId="0" borderId="20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0" fontId="9" fillId="0" borderId="20" xfId="0" applyNumberFormat="1" applyFont="1" applyFill="1" applyBorder="1"/>
    <xf numFmtId="0" fontId="10" fillId="0" borderId="21" xfId="0" applyFont="1" applyBorder="1"/>
    <xf numFmtId="0" fontId="0" fillId="0" borderId="21" xfId="0" applyBorder="1"/>
    <xf numFmtId="0" fontId="12" fillId="0" borderId="21" xfId="0" applyFont="1" applyBorder="1"/>
    <xf numFmtId="0" fontId="0" fillId="0" borderId="22" xfId="0" applyBorder="1"/>
    <xf numFmtId="0" fontId="16" fillId="0" borderId="0" xfId="0" applyFont="1" applyBorder="1"/>
    <xf numFmtId="0" fontId="14" fillId="0" borderId="0" xfId="0" applyFont="1" applyBorder="1"/>
    <xf numFmtId="0" fontId="0" fillId="0" borderId="16" xfId="0" applyFont="1" applyBorder="1"/>
    <xf numFmtId="0" fontId="2" fillId="0" borderId="0" xfId="0" applyFont="1" applyBorder="1" applyAlignment="1">
      <alignment vertical="top"/>
    </xf>
    <xf numFmtId="0" fontId="0" fillId="0" borderId="0" xfId="0" applyFill="1" applyBorder="1"/>
    <xf numFmtId="9" fontId="6" fillId="4" borderId="15" xfId="0" applyNumberFormat="1" applyFont="1" applyFill="1" applyBorder="1"/>
    <xf numFmtId="0" fontId="0" fillId="0" borderId="15" xfId="0" applyFill="1" applyBorder="1"/>
    <xf numFmtId="9" fontId="2" fillId="0" borderId="15" xfId="1" applyFont="1" applyBorder="1"/>
    <xf numFmtId="168" fontId="7" fillId="4" borderId="0" xfId="0" applyNumberFormat="1" applyFont="1" applyFill="1" applyBorder="1"/>
    <xf numFmtId="1" fontId="0" fillId="0" borderId="0" xfId="0" applyNumberFormat="1" applyFont="1" applyBorder="1"/>
    <xf numFmtId="0" fontId="2" fillId="0" borderId="0" xfId="0" applyFont="1" applyFill="1" applyBorder="1"/>
    <xf numFmtId="0" fontId="19" fillId="0" borderId="0" xfId="3" applyBorder="1"/>
    <xf numFmtId="165" fontId="20" fillId="0" borderId="0" xfId="0" applyNumberFormat="1" applyFont="1" applyBorder="1"/>
    <xf numFmtId="0" fontId="20" fillId="0" borderId="0" xfId="0" applyFont="1" applyBorder="1"/>
    <xf numFmtId="165" fontId="21" fillId="0" borderId="0" xfId="0" applyNumberFormat="1" applyFont="1" applyBorder="1"/>
    <xf numFmtId="0" fontId="21" fillId="0" borderId="0" xfId="0" applyFont="1" applyBorder="1"/>
    <xf numFmtId="1" fontId="6" fillId="4" borderId="0" xfId="0" applyNumberFormat="1" applyFont="1" applyFill="1" applyBorder="1"/>
    <xf numFmtId="165" fontId="20" fillId="0" borderId="18" xfId="0" applyNumberFormat="1" applyFont="1" applyBorder="1"/>
    <xf numFmtId="0" fontId="20" fillId="0" borderId="18" xfId="0" applyFont="1" applyBorder="1"/>
    <xf numFmtId="9" fontId="2" fillId="0" borderId="17" xfId="0" applyNumberFormat="1" applyFont="1" applyBorder="1"/>
    <xf numFmtId="1" fontId="6" fillId="0" borderId="0" xfId="0" applyNumberFormat="1" applyFont="1" applyFill="1" applyBorder="1"/>
    <xf numFmtId="0" fontId="22" fillId="0" borderId="0" xfId="0" applyFont="1" applyAlignment="1">
      <alignment horizontal="right"/>
    </xf>
    <xf numFmtId="0" fontId="23" fillId="0" borderId="0" xfId="0" applyFont="1" applyBorder="1"/>
    <xf numFmtId="0" fontId="22" fillId="0" borderId="0" xfId="0" applyFont="1" applyBorder="1"/>
    <xf numFmtId="0" fontId="23" fillId="0" borderId="0" xfId="0" applyFont="1"/>
    <xf numFmtId="1" fontId="2" fillId="3" borderId="18" xfId="0" applyNumberFormat="1" applyFont="1" applyFill="1" applyBorder="1"/>
    <xf numFmtId="1" fontId="2" fillId="3" borderId="0" xfId="0" applyNumberFormat="1" applyFont="1" applyFill="1" applyBorder="1"/>
    <xf numFmtId="169" fontId="7" fillId="4" borderId="15" xfId="0" applyNumberFormat="1" applyFont="1" applyFill="1" applyBorder="1"/>
    <xf numFmtId="170" fontId="7" fillId="4" borderId="15" xfId="0" applyNumberFormat="1" applyFont="1" applyFill="1" applyBorder="1"/>
    <xf numFmtId="165" fontId="20" fillId="0" borderId="9" xfId="0" applyNumberFormat="1" applyFont="1" applyBorder="1"/>
    <xf numFmtId="0" fontId="20" fillId="0" borderId="9" xfId="0" applyFont="1" applyBorder="1"/>
    <xf numFmtId="0" fontId="22" fillId="0" borderId="0" xfId="0" applyFont="1"/>
    <xf numFmtId="1" fontId="6" fillId="3" borderId="0" xfId="0" applyNumberFormat="1" applyFont="1" applyFill="1" applyBorder="1"/>
    <xf numFmtId="168" fontId="6" fillId="3" borderId="0" xfId="0" applyNumberFormat="1" applyFont="1" applyFill="1" applyBorder="1"/>
    <xf numFmtId="165" fontId="21" fillId="0" borderId="0" xfId="0" applyNumberFormat="1" applyFont="1" applyFill="1" applyBorder="1"/>
    <xf numFmtId="0" fontId="21" fillId="0" borderId="0" xfId="0" applyFont="1" applyFill="1" applyBorder="1"/>
    <xf numFmtId="0" fontId="22" fillId="0" borderId="21" xfId="0" applyFont="1" applyBorder="1"/>
    <xf numFmtId="9" fontId="22" fillId="0" borderId="0" xfId="0" applyNumberFormat="1" applyFont="1" applyBorder="1"/>
    <xf numFmtId="9" fontId="23" fillId="0" borderId="0" xfId="0" applyNumberFormat="1" applyFont="1" applyBorder="1"/>
    <xf numFmtId="9" fontId="23" fillId="3" borderId="0" xfId="1" applyFont="1" applyFill="1" applyBorder="1"/>
    <xf numFmtId="0" fontId="22" fillId="0" borderId="18" xfId="0" applyFont="1" applyBorder="1"/>
    <xf numFmtId="0" fontId="23" fillId="0" borderId="7" xfId="0" applyFont="1" applyBorder="1"/>
    <xf numFmtId="0" fontId="22" fillId="0" borderId="9" xfId="0" applyFont="1" applyBorder="1"/>
    <xf numFmtId="0" fontId="23" fillId="0" borderId="18" xfId="0" applyFont="1" applyBorder="1"/>
    <xf numFmtId="0" fontId="23" fillId="0" borderId="15" xfId="0" applyFont="1" applyBorder="1"/>
    <xf numFmtId="0" fontId="22" fillId="0" borderId="15" xfId="0" applyFont="1" applyBorder="1"/>
    <xf numFmtId="0" fontId="22" fillId="0" borderId="15" xfId="0" applyFont="1" applyFill="1" applyBorder="1"/>
    <xf numFmtId="9" fontId="23" fillId="3" borderId="15" xfId="1" applyFont="1" applyFill="1" applyBorder="1"/>
    <xf numFmtId="0" fontId="22" fillId="0" borderId="17" xfId="0" applyFont="1" applyBorder="1"/>
    <xf numFmtId="1" fontId="23" fillId="0" borderId="0" xfId="0" applyNumberFormat="1" applyFont="1" applyBorder="1"/>
    <xf numFmtId="0" fontId="23" fillId="0" borderId="23" xfId="0" applyFont="1" applyBorder="1"/>
    <xf numFmtId="0" fontId="22" fillId="0" borderId="25" xfId="0" applyFont="1" applyBorder="1"/>
    <xf numFmtId="168" fontId="0" fillId="0" borderId="0" xfId="0" applyNumberFormat="1" applyBorder="1"/>
    <xf numFmtId="2" fontId="0" fillId="0" borderId="0" xfId="0" applyNumberFormat="1" applyBorder="1"/>
    <xf numFmtId="0" fontId="0" fillId="5" borderId="0" xfId="0" applyFill="1" applyAlignment="1">
      <alignment horizontal="right"/>
    </xf>
    <xf numFmtId="0" fontId="0" fillId="5" borderId="0" xfId="0" applyFont="1" applyFill="1" applyAlignment="1">
      <alignment horizontal="right"/>
    </xf>
    <xf numFmtId="0" fontId="15" fillId="0" borderId="20" xfId="0" applyFont="1" applyBorder="1"/>
    <xf numFmtId="0" fontId="15" fillId="0" borderId="23" xfId="0" applyFont="1" applyBorder="1"/>
    <xf numFmtId="169" fontId="7" fillId="0" borderId="15" xfId="0" applyNumberFormat="1" applyFont="1" applyFill="1" applyBorder="1"/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/>
    </xf>
    <xf numFmtId="0" fontId="23" fillId="0" borderId="21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165" fontId="20" fillId="0" borderId="21" xfId="0" applyNumberFormat="1" applyFont="1" applyBorder="1"/>
    <xf numFmtId="0" fontId="20" fillId="0" borderId="21" xfId="0" applyFont="1" applyBorder="1"/>
    <xf numFmtId="0" fontId="22" fillId="0" borderId="22" xfId="0" applyFont="1" applyBorder="1"/>
    <xf numFmtId="0" fontId="22" fillId="0" borderId="16" xfId="0" applyFont="1" applyBorder="1"/>
    <xf numFmtId="165" fontId="20" fillId="0" borderId="18" xfId="0" applyNumberFormat="1" applyFont="1" applyFill="1" applyBorder="1"/>
    <xf numFmtId="0" fontId="21" fillId="0" borderId="18" xfId="0" applyFont="1" applyFill="1" applyBorder="1"/>
    <xf numFmtId="0" fontId="23" fillId="0" borderId="22" xfId="0" applyFont="1" applyBorder="1" applyAlignment="1">
      <alignment vertical="top"/>
    </xf>
    <xf numFmtId="9" fontId="22" fillId="0" borderId="16" xfId="0" applyNumberFormat="1" applyFont="1" applyBorder="1"/>
    <xf numFmtId="0" fontId="11" fillId="0" borderId="15" xfId="0" applyFont="1" applyBorder="1" applyAlignment="1">
      <alignment horizontal="left"/>
    </xf>
    <xf numFmtId="9" fontId="23" fillId="0" borderId="16" xfId="0" applyNumberFormat="1" applyFont="1" applyBorder="1"/>
    <xf numFmtId="0" fontId="22" fillId="0" borderId="19" xfId="0" applyFont="1" applyBorder="1"/>
    <xf numFmtId="9" fontId="2" fillId="0" borderId="20" xfId="0" applyNumberFormat="1" applyFont="1" applyBorder="1"/>
    <xf numFmtId="0" fontId="11" fillId="0" borderId="23" xfId="0" applyFont="1" applyBorder="1"/>
    <xf numFmtId="9" fontId="6" fillId="4" borderId="23" xfId="0" applyNumberFormat="1" applyFont="1" applyFill="1" applyBorder="1"/>
    <xf numFmtId="165" fontId="20" fillId="0" borderId="7" xfId="0" applyNumberFormat="1" applyFont="1" applyBorder="1"/>
    <xf numFmtId="0" fontId="20" fillId="0" borderId="7" xfId="0" applyFont="1" applyBorder="1"/>
    <xf numFmtId="0" fontId="23" fillId="0" borderId="24" xfId="0" applyFont="1" applyBorder="1"/>
    <xf numFmtId="0" fontId="11" fillId="0" borderId="25" xfId="0" applyFont="1" applyBorder="1" applyAlignment="1">
      <alignment horizontal="right" indent="1"/>
    </xf>
    <xf numFmtId="0" fontId="23" fillId="0" borderId="9" xfId="0" applyFont="1" applyBorder="1"/>
    <xf numFmtId="0" fontId="23" fillId="0" borderId="26" xfId="0" applyFont="1" applyBorder="1"/>
    <xf numFmtId="1" fontId="2" fillId="3" borderId="9" xfId="0" applyNumberFormat="1" applyFont="1" applyFill="1" applyBorder="1"/>
    <xf numFmtId="0" fontId="14" fillId="0" borderId="15" xfId="0" applyFont="1" applyBorder="1" applyAlignment="1">
      <alignment horizontal="left" indent="2"/>
    </xf>
    <xf numFmtId="0" fontId="15" fillId="0" borderId="15" xfId="0" applyFont="1" applyBorder="1" applyAlignment="1">
      <alignment horizontal="left" indent="2"/>
    </xf>
    <xf numFmtId="0" fontId="15" fillId="0" borderId="25" xfId="0" quotePrefix="1" applyFont="1" applyBorder="1" applyAlignment="1">
      <alignment horizontal="left" indent="2"/>
    </xf>
    <xf numFmtId="10" fontId="11" fillId="0" borderId="15" xfId="0" applyNumberFormat="1" applyFont="1" applyBorder="1"/>
    <xf numFmtId="9" fontId="6" fillId="4" borderId="15" xfId="1" applyNumberFormat="1" applyFont="1" applyFill="1" applyBorder="1"/>
    <xf numFmtId="0" fontId="11" fillId="0" borderId="20" xfId="0" applyFont="1" applyBorder="1" applyAlignment="1">
      <alignment vertical="top"/>
    </xf>
    <xf numFmtId="0" fontId="2" fillId="0" borderId="22" xfId="0" applyFont="1" applyBorder="1" applyAlignment="1">
      <alignment vertical="top" wrapText="1"/>
    </xf>
    <xf numFmtId="0" fontId="22" fillId="9" borderId="16" xfId="0" applyFont="1" applyFill="1" applyBorder="1"/>
    <xf numFmtId="0" fontId="23" fillId="9" borderId="16" xfId="0" applyFont="1" applyFill="1" applyBorder="1"/>
    <xf numFmtId="0" fontId="22" fillId="10" borderId="0" xfId="0" applyFont="1" applyFill="1" applyBorder="1"/>
    <xf numFmtId="0" fontId="23" fillId="10" borderId="0" xfId="0" applyFont="1" applyFill="1" applyBorder="1"/>
    <xf numFmtId="0" fontId="23" fillId="7" borderId="7" xfId="0" applyFont="1" applyFill="1" applyBorder="1"/>
    <xf numFmtId="1" fontId="31" fillId="6" borderId="7" xfId="0" applyNumberFormat="1" applyFont="1" applyFill="1" applyBorder="1"/>
    <xf numFmtId="0" fontId="32" fillId="0" borderId="15" xfId="0" applyFont="1" applyFill="1" applyBorder="1"/>
    <xf numFmtId="0" fontId="33" fillId="4" borderId="20" xfId="0" applyFont="1" applyFill="1" applyBorder="1" applyAlignment="1">
      <alignment horizontal="center" vertical="top" wrapText="1"/>
    </xf>
    <xf numFmtId="0" fontId="23" fillId="7" borderId="0" xfId="0" applyFont="1" applyFill="1" applyBorder="1" applyAlignment="1">
      <alignment horizontal="center"/>
    </xf>
    <xf numFmtId="0" fontId="23" fillId="7" borderId="16" xfId="0" applyFont="1" applyFill="1" applyBorder="1" applyAlignment="1">
      <alignment horizontal="center"/>
    </xf>
    <xf numFmtId="0" fontId="23" fillId="7" borderId="9" xfId="0" applyFont="1" applyFill="1" applyBorder="1" applyAlignment="1">
      <alignment horizontal="center"/>
    </xf>
    <xf numFmtId="0" fontId="23" fillId="7" borderId="26" xfId="0" applyFont="1" applyFill="1" applyBorder="1" applyAlignment="1">
      <alignment horizontal="center"/>
    </xf>
    <xf numFmtId="0" fontId="22" fillId="10" borderId="0" xfId="0" applyFont="1" applyFill="1" applyBorder="1" applyAlignment="1">
      <alignment horizontal="center"/>
    </xf>
    <xf numFmtId="0" fontId="22" fillId="9" borderId="16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22" fillId="8" borderId="0" xfId="0" applyFont="1" applyFill="1" applyBorder="1" applyAlignment="1">
      <alignment horizontal="center"/>
    </xf>
    <xf numFmtId="9" fontId="25" fillId="0" borderId="21" xfId="0" applyNumberFormat="1" applyFont="1" applyFill="1" applyBorder="1"/>
    <xf numFmtId="0" fontId="22" fillId="0" borderId="0" xfId="0" applyFont="1" applyFill="1" applyBorder="1"/>
    <xf numFmtId="9" fontId="22" fillId="8" borderId="0" xfId="1" applyFont="1" applyFill="1" applyBorder="1" applyAlignment="1">
      <alignment horizontal="center"/>
    </xf>
    <xf numFmtId="9" fontId="23" fillId="0" borderId="9" xfId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8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9" fontId="22" fillId="7" borderId="0" xfId="1" applyFont="1" applyFill="1" applyBorder="1" applyAlignment="1">
      <alignment horizontal="center"/>
    </xf>
    <xf numFmtId="9" fontId="22" fillId="7" borderId="18" xfId="1" applyFont="1" applyFill="1" applyBorder="1" applyAlignment="1">
      <alignment horizontal="center"/>
    </xf>
    <xf numFmtId="0" fontId="23" fillId="8" borderId="7" xfId="0" applyFont="1" applyFill="1" applyBorder="1" applyAlignment="1">
      <alignment horizontal="center"/>
    </xf>
    <xf numFmtId="0" fontId="15" fillId="0" borderId="17" xfId="0" quotePrefix="1" applyFont="1" applyBorder="1" applyAlignment="1">
      <alignment horizontal="left" indent="2"/>
    </xf>
    <xf numFmtId="9" fontId="23" fillId="0" borderId="23" xfId="1" applyFont="1" applyBorder="1"/>
    <xf numFmtId="9" fontId="25" fillId="3" borderId="18" xfId="0" applyNumberFormat="1" applyFont="1" applyFill="1" applyBorder="1" applyAlignment="1">
      <alignment horizontal="center"/>
    </xf>
    <xf numFmtId="0" fontId="23" fillId="7" borderId="24" xfId="0" applyFont="1" applyFill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0" fontId="23" fillId="9" borderId="16" xfId="0" applyFont="1" applyFill="1" applyBorder="1" applyAlignment="1">
      <alignment horizontal="center"/>
    </xf>
    <xf numFmtId="9" fontId="22" fillId="7" borderId="16" xfId="1" applyFont="1" applyFill="1" applyBorder="1" applyAlignment="1">
      <alignment horizontal="center"/>
    </xf>
    <xf numFmtId="9" fontId="22" fillId="7" borderId="19" xfId="1" applyFont="1" applyFill="1" applyBorder="1" applyAlignment="1">
      <alignment horizontal="center"/>
    </xf>
    <xf numFmtId="165" fontId="34" fillId="0" borderId="7" xfId="0" applyNumberFormat="1" applyFont="1" applyBorder="1"/>
    <xf numFmtId="0" fontId="34" fillId="0" borderId="7" xfId="0" applyFont="1" applyBorder="1"/>
    <xf numFmtId="165" fontId="35" fillId="0" borderId="0" xfId="0" applyNumberFormat="1" applyFont="1" applyBorder="1"/>
    <xf numFmtId="0" fontId="35" fillId="0" borderId="0" xfId="0" applyFont="1" applyBorder="1"/>
    <xf numFmtId="165" fontId="34" fillId="0" borderId="9" xfId="0" applyNumberFormat="1" applyFont="1" applyBorder="1"/>
    <xf numFmtId="0" fontId="34" fillId="0" borderId="9" xfId="0" applyFont="1" applyBorder="1"/>
    <xf numFmtId="165" fontId="34" fillId="0" borderId="0" xfId="0" applyNumberFormat="1" applyFont="1" applyBorder="1"/>
    <xf numFmtId="0" fontId="34" fillId="0" borderId="0" xfId="0" applyFont="1" applyBorder="1"/>
    <xf numFmtId="165" fontId="34" fillId="0" borderId="18" xfId="0" applyNumberFormat="1" applyFont="1" applyBorder="1"/>
    <xf numFmtId="0" fontId="34" fillId="0" borderId="18" xfId="0" applyFont="1" applyBorder="1"/>
    <xf numFmtId="165" fontId="35" fillId="0" borderId="0" xfId="0" applyNumberFormat="1" applyFont="1" applyFill="1" applyBorder="1"/>
    <xf numFmtId="0" fontId="35" fillId="0" borderId="0" xfId="0" applyFont="1" applyFill="1" applyBorder="1"/>
    <xf numFmtId="10" fontId="6" fillId="4" borderId="15" xfId="0" applyNumberFormat="1" applyFont="1" applyFill="1" applyBorder="1"/>
    <xf numFmtId="0" fontId="31" fillId="0" borderId="0" xfId="0" applyFont="1" applyBorder="1"/>
    <xf numFmtId="0" fontId="15" fillId="0" borderId="0" xfId="0" applyFont="1" applyBorder="1"/>
    <xf numFmtId="0" fontId="19" fillId="0" borderId="15" xfId="3" applyBorder="1"/>
    <xf numFmtId="1" fontId="0" fillId="0" borderId="15" xfId="0" applyNumberFormat="1" applyBorder="1"/>
    <xf numFmtId="0" fontId="19" fillId="0" borderId="23" xfId="3" applyBorder="1"/>
    <xf numFmtId="0" fontId="2" fillId="0" borderId="25" xfId="0" applyFont="1" applyBorder="1"/>
    <xf numFmtId="0" fontId="0" fillId="0" borderId="20" xfId="0" applyBorder="1"/>
    <xf numFmtId="0" fontId="0" fillId="0" borderId="25" xfId="0" applyFont="1" applyBorder="1"/>
    <xf numFmtId="9" fontId="23" fillId="8" borderId="9" xfId="1" applyFont="1" applyFill="1" applyBorder="1" applyAlignment="1">
      <alignment horizontal="center"/>
    </xf>
    <xf numFmtId="0" fontId="0" fillId="0" borderId="18" xfId="0" applyFont="1" applyBorder="1"/>
    <xf numFmtId="0" fontId="15" fillId="0" borderId="15" xfId="0" quotePrefix="1" applyFont="1" applyBorder="1" applyAlignment="1">
      <alignment horizontal="left" indent="2"/>
    </xf>
    <xf numFmtId="165" fontId="34" fillId="0" borderId="0" xfId="0" applyNumberFormat="1" applyFont="1" applyFill="1" applyBorder="1"/>
    <xf numFmtId="165" fontId="2" fillId="0" borderId="21" xfId="0" applyNumberFormat="1" applyFont="1" applyBorder="1"/>
    <xf numFmtId="0" fontId="22" fillId="0" borderId="21" xfId="0" applyFont="1" applyBorder="1" applyAlignment="1">
      <alignment horizontal="center"/>
    </xf>
    <xf numFmtId="0" fontId="0" fillId="0" borderId="21" xfId="0" applyFont="1" applyBorder="1"/>
    <xf numFmtId="0" fontId="23" fillId="0" borderId="30" xfId="0" applyFont="1" applyBorder="1" applyAlignment="1">
      <alignment vertical="top"/>
    </xf>
    <xf numFmtId="0" fontId="23" fillId="0" borderId="27" xfId="0" applyFont="1" applyBorder="1"/>
    <xf numFmtId="0" fontId="22" fillId="0" borderId="28" xfId="0" applyFont="1" applyBorder="1"/>
    <xf numFmtId="0" fontId="23" fillId="0" borderId="29" xfId="0" applyFont="1" applyBorder="1"/>
    <xf numFmtId="0" fontId="23" fillId="0" borderId="28" xfId="0" applyFont="1" applyBorder="1"/>
    <xf numFmtId="9" fontId="22" fillId="0" borderId="28" xfId="0" applyNumberFormat="1" applyFont="1" applyBorder="1"/>
    <xf numFmtId="9" fontId="25" fillId="3" borderId="31" xfId="0" applyNumberFormat="1" applyFont="1" applyFill="1" applyBorder="1" applyAlignment="1">
      <alignment horizontal="center"/>
    </xf>
    <xf numFmtId="9" fontId="25" fillId="0" borderId="30" xfId="0" applyNumberFormat="1" applyFont="1" applyFill="1" applyBorder="1"/>
    <xf numFmtId="9" fontId="23" fillId="0" borderId="27" xfId="0" applyNumberFormat="1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8" xfId="0" applyFont="1" applyFill="1" applyBorder="1"/>
    <xf numFmtId="9" fontId="22" fillId="0" borderId="28" xfId="1" applyFont="1" applyFill="1" applyBorder="1" applyAlignment="1">
      <alignment horizontal="center"/>
    </xf>
    <xf numFmtId="9" fontId="23" fillId="0" borderId="29" xfId="1" applyFont="1" applyFill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9" fontId="22" fillId="7" borderId="28" xfId="1" applyFont="1" applyFill="1" applyBorder="1" applyAlignment="1">
      <alignment horizontal="center"/>
    </xf>
    <xf numFmtId="0" fontId="22" fillId="0" borderId="30" xfId="0" applyFont="1" applyBorder="1"/>
    <xf numFmtId="9" fontId="23" fillId="3" borderId="28" xfId="1" applyFont="1" applyFill="1" applyBorder="1"/>
    <xf numFmtId="9" fontId="23" fillId="3" borderId="31" xfId="1" applyFont="1" applyFill="1" applyBorder="1"/>
    <xf numFmtId="1" fontId="2" fillId="0" borderId="28" xfId="0" applyNumberFormat="1" applyFont="1" applyBorder="1"/>
    <xf numFmtId="0" fontId="22" fillId="0" borderId="29" xfId="0" applyFont="1" applyBorder="1"/>
    <xf numFmtId="0" fontId="23" fillId="0" borderId="31" xfId="0" applyFont="1" applyBorder="1"/>
    <xf numFmtId="0" fontId="7" fillId="4" borderId="17" xfId="0" applyFont="1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right"/>
    </xf>
    <xf numFmtId="0" fontId="22" fillId="0" borderId="18" xfId="0" applyFont="1" applyBorder="1" applyAlignment="1">
      <alignment horizontal="right"/>
    </xf>
    <xf numFmtId="0" fontId="0" fillId="0" borderId="19" xfId="0" applyFont="1" applyBorder="1"/>
    <xf numFmtId="0" fontId="3" fillId="0" borderId="8" xfId="2" quotePrefix="1" applyBorder="1" applyAlignment="1">
      <alignment horizontal="center" vertical="top" wrapText="1"/>
    </xf>
    <xf numFmtId="0" fontId="3" fillId="0" borderId="5" xfId="2" applyBorder="1" applyAlignment="1">
      <alignment horizontal="center" vertical="top" wrapText="1"/>
    </xf>
    <xf numFmtId="0" fontId="3" fillId="0" borderId="10" xfId="2" applyBorder="1" applyAlignment="1">
      <alignment horizontal="center" vertical="top" wrapText="1"/>
    </xf>
    <xf numFmtId="0" fontId="3" fillId="0" borderId="7" xfId="2" applyBorder="1" applyAlignment="1">
      <alignment horizontal="center"/>
    </xf>
    <xf numFmtId="0" fontId="3" fillId="0" borderId="6" xfId="2" applyBorder="1" applyAlignment="1">
      <alignment horizontal="center"/>
    </xf>
    <xf numFmtId="0" fontId="3" fillId="0" borderId="13" xfId="2" quotePrefix="1" applyBorder="1" applyAlignment="1">
      <alignment horizontal="center" vertical="top" wrapText="1"/>
    </xf>
    <xf numFmtId="0" fontId="3" fillId="0" borderId="12" xfId="2" applyBorder="1" applyAlignment="1">
      <alignment horizontal="center" vertical="top" wrapText="1"/>
    </xf>
    <xf numFmtId="0" fontId="3" fillId="0" borderId="11" xfId="2" applyBorder="1" applyAlignment="1">
      <alignment horizontal="center" vertical="top" wrapText="1"/>
    </xf>
    <xf numFmtId="0" fontId="3" fillId="0" borderId="7" xfId="2" quotePrefix="1" applyBorder="1" applyAlignment="1">
      <alignment horizontal="center" vertical="top" wrapText="1"/>
    </xf>
    <xf numFmtId="0" fontId="3" fillId="0" borderId="0" xfId="2" applyAlignment="1">
      <alignment horizontal="center" vertical="top" wrapText="1"/>
    </xf>
    <xf numFmtId="0" fontId="3" fillId="0" borderId="9" xfId="2" applyBorder="1" applyAlignment="1">
      <alignment horizontal="center" vertical="top" wrapText="1"/>
    </xf>
  </cellXfs>
  <cellStyles count="4">
    <cellStyle name="Link" xfId="3" builtinId="8"/>
    <cellStyle name="Prozent" xfId="1" builtinId="5"/>
    <cellStyle name="Standard" xfId="0" builtinId="0"/>
    <cellStyle name="Standard 2" xfId="2" xr:uid="{56F4AA52-27A3-4E87-BAEB-96C61C8A10D3}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wd.de/DE/presse/pressekonferenzen/DE/2018/PK_06_03_2018/rede_becker.pdf?__blob=publicationFile&amp;v=1" TargetMode="External"/><Relationship Id="rId2" Type="http://schemas.openxmlformats.org/officeDocument/2006/relationships/hyperlink" Target="https://www.sueddeutsche.de/wissen/dunkelflaute-windenergie-photovoltaik-stromnetz-energiewende-1.5187625" TargetMode="External"/><Relationship Id="rId1" Type="http://schemas.openxmlformats.org/officeDocument/2006/relationships/hyperlink" Target="https://www.umweltbundesamt.de/bild/kraftwerksleistung-in-deutschland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ueddeutsche.de/wissen/dunkelflaute-windenergie-photovoltaik-stromnetz-energiewende-1.5187626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wd.de/DE/presse/pressekonferenzen/DE/2018/PK_06_03_2018/rede_becker.pdf?__blob=publicationFile&amp;v=1" TargetMode="External"/><Relationship Id="rId2" Type="http://schemas.openxmlformats.org/officeDocument/2006/relationships/hyperlink" Target="https://www.sueddeutsche.de/wissen/dunkelflaute-windenergie-photovoltaik-stromnetz-energiewende-1.5187625" TargetMode="External"/><Relationship Id="rId1" Type="http://schemas.openxmlformats.org/officeDocument/2006/relationships/hyperlink" Target="https://www.umweltbundesamt.de/bild/kraftwerksleistung-in-deutschland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ueddeutsche.de/wissen/dunkelflaute-windenergie-photovoltaik-stromnetz-energiewende-1.5187626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7F13A-DB47-4090-96A1-AFF015B6E79E}">
  <dimension ref="A1:Z87"/>
  <sheetViews>
    <sheetView tabSelected="1" zoomScale="160" zoomScaleNormal="160" zoomScaleSheetLayoutView="180" workbookViewId="0">
      <selection activeCell="P15" sqref="P15"/>
    </sheetView>
  </sheetViews>
  <sheetFormatPr baseColWidth="10" defaultRowHeight="9" x14ac:dyDescent="0.15"/>
  <cols>
    <col min="1" max="1" width="4.3984375" style="127" customWidth="1"/>
    <col min="2" max="2" width="36" customWidth="1"/>
    <col min="3" max="3" width="10.59765625" customWidth="1"/>
    <col min="4" max="4" width="10" customWidth="1"/>
    <col min="5" max="5" width="7.59765625" customWidth="1"/>
    <col min="6" max="6" width="6.796875" customWidth="1"/>
    <col min="7" max="7" width="7" customWidth="1"/>
    <col min="8" max="9" width="15.19921875" style="166" customWidth="1"/>
    <col min="10" max="10" width="15.3984375" style="166" customWidth="1"/>
    <col min="11" max="11" width="65.3984375" hidden="1" customWidth="1"/>
    <col min="12" max="12" width="5.59765625" hidden="1" customWidth="1"/>
    <col min="13" max="13" width="28.796875" hidden="1" customWidth="1"/>
    <col min="14" max="14" width="4.19921875" customWidth="1"/>
  </cols>
  <sheetData>
    <row r="1" spans="1:26" x14ac:dyDescent="0.15">
      <c r="B1" s="4" t="s">
        <v>165</v>
      </c>
    </row>
    <row r="2" spans="1:26" s="4" customFormat="1" x14ac:dyDescent="0.15">
      <c r="A2" s="129"/>
      <c r="B2" s="4" t="s">
        <v>279</v>
      </c>
      <c r="H2" s="159"/>
      <c r="I2" s="159"/>
      <c r="J2" s="159"/>
    </row>
    <row r="3" spans="1:26" s="58" customFormat="1" ht="9.75" thickBot="1" x14ac:dyDescent="0.2">
      <c r="A3" s="128"/>
      <c r="B3" s="58">
        <v>1</v>
      </c>
      <c r="C3" s="58">
        <v>2</v>
      </c>
      <c r="D3" s="58">
        <v>3</v>
      </c>
      <c r="E3" s="58">
        <v>4</v>
      </c>
      <c r="F3" s="58">
        <v>5</v>
      </c>
      <c r="G3" s="58">
        <v>6</v>
      </c>
      <c r="H3" s="166">
        <v>7</v>
      </c>
      <c r="I3" s="166">
        <v>9</v>
      </c>
      <c r="J3" s="166">
        <v>9</v>
      </c>
      <c r="K3" s="58">
        <v>8</v>
      </c>
      <c r="L3" s="58">
        <v>10</v>
      </c>
      <c r="M3" s="58">
        <v>11</v>
      </c>
    </row>
    <row r="4" spans="1:26" ht="11.25" hidden="1" x14ac:dyDescent="0.3">
      <c r="A4" s="127" t="s">
        <v>171</v>
      </c>
      <c r="B4" s="130" t="s">
        <v>163</v>
      </c>
      <c r="C4" s="131" t="s">
        <v>183</v>
      </c>
      <c r="D4" s="132"/>
      <c r="E4" s="132"/>
      <c r="F4" s="133" t="s">
        <v>184</v>
      </c>
      <c r="G4" s="132"/>
      <c r="H4" s="171"/>
      <c r="I4" s="171"/>
      <c r="J4" s="171"/>
      <c r="K4" s="132"/>
      <c r="L4" s="132"/>
      <c r="M4" s="134"/>
    </row>
    <row r="5" spans="1:26" s="58" customFormat="1" hidden="1" x14ac:dyDescent="0.15">
      <c r="A5" s="128" t="s">
        <v>172</v>
      </c>
      <c r="B5" s="109" t="s">
        <v>164</v>
      </c>
      <c r="C5" s="135" t="s">
        <v>166</v>
      </c>
      <c r="D5" s="74"/>
      <c r="E5" s="74"/>
      <c r="F5" s="136"/>
      <c r="G5" s="74"/>
      <c r="H5" s="158"/>
      <c r="I5" s="158"/>
      <c r="J5" s="158"/>
      <c r="K5" s="74"/>
      <c r="L5" s="74"/>
      <c r="M5" s="137"/>
    </row>
    <row r="6" spans="1:26" s="58" customFormat="1" ht="9.75" hidden="1" thickBot="1" x14ac:dyDescent="0.2">
      <c r="A6" s="128"/>
      <c r="B6" s="128"/>
      <c r="C6" s="128"/>
      <c r="D6" s="128"/>
      <c r="E6" s="128"/>
      <c r="F6" s="128"/>
      <c r="G6" s="128"/>
      <c r="H6" s="156"/>
      <c r="I6" s="158"/>
      <c r="J6" s="158"/>
      <c r="K6" s="74"/>
      <c r="L6" s="74"/>
      <c r="M6" s="137"/>
    </row>
    <row r="7" spans="1:26" s="126" customFormat="1" ht="18" customHeight="1" thickBot="1" x14ac:dyDescent="0.2">
      <c r="A7" s="189"/>
      <c r="B7" s="194" t="s">
        <v>249</v>
      </c>
      <c r="C7" s="194" t="s">
        <v>227</v>
      </c>
      <c r="D7" s="195" t="s">
        <v>230</v>
      </c>
      <c r="E7" s="195" t="s">
        <v>231</v>
      </c>
      <c r="F7" s="195" t="s">
        <v>228</v>
      </c>
      <c r="G7" s="226" t="s">
        <v>229</v>
      </c>
      <c r="H7" s="197" t="s">
        <v>232</v>
      </c>
      <c r="I7" s="197" t="s">
        <v>233</v>
      </c>
      <c r="J7" s="205" t="s">
        <v>234</v>
      </c>
      <c r="K7" s="196" t="s">
        <v>181</v>
      </c>
      <c r="L7" s="196" t="s">
        <v>182</v>
      </c>
      <c r="M7" s="19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</row>
    <row r="8" spans="1:26" s="138" customFormat="1" ht="8.25" customHeight="1" thickTop="1" x14ac:dyDescent="0.15">
      <c r="A8" s="189">
        <v>0</v>
      </c>
      <c r="B8" s="225" t="s">
        <v>211</v>
      </c>
      <c r="C8" s="234" t="s">
        <v>236</v>
      </c>
      <c r="D8" s="196"/>
      <c r="E8" s="196"/>
      <c r="F8" s="196"/>
      <c r="G8" s="198"/>
      <c r="H8" s="197"/>
      <c r="I8" s="197"/>
      <c r="J8" s="205"/>
    </row>
    <row r="9" spans="1:26" s="4" customFormat="1" x14ac:dyDescent="0.15">
      <c r="A9" s="190">
        <v>1</v>
      </c>
      <c r="B9" s="211" t="s">
        <v>207</v>
      </c>
      <c r="C9" s="212">
        <v>1</v>
      </c>
      <c r="D9" s="213">
        <f>C9*219.3*10^9</f>
        <v>219300000000</v>
      </c>
      <c r="E9" s="214" t="s">
        <v>3</v>
      </c>
      <c r="F9" s="232">
        <f>219.3*C9</f>
        <v>219.3</v>
      </c>
      <c r="G9" s="104" t="s">
        <v>187</v>
      </c>
      <c r="H9" s="176" t="s">
        <v>241</v>
      </c>
      <c r="I9" s="176"/>
      <c r="J9" s="215"/>
      <c r="K9" s="146" t="s">
        <v>14</v>
      </c>
      <c r="L9" s="66"/>
      <c r="M9" s="66"/>
    </row>
    <row r="10" spans="1:26" x14ac:dyDescent="0.15">
      <c r="A10" s="189">
        <v>2</v>
      </c>
      <c r="B10" s="113" t="s">
        <v>5</v>
      </c>
      <c r="C10" s="110">
        <f>28%</f>
        <v>0.28000000000000003</v>
      </c>
      <c r="D10" s="149">
        <f>D$9*C10</f>
        <v>61404000000.000008</v>
      </c>
      <c r="E10" s="150" t="s">
        <v>3</v>
      </c>
      <c r="F10" s="67">
        <f t="shared" ref="F10:F14" si="0">D10/10^9</f>
        <v>61.404000000000011</v>
      </c>
      <c r="G10" s="137" t="s">
        <v>188</v>
      </c>
      <c r="H10" s="158"/>
      <c r="I10" s="172"/>
      <c r="J10" s="206"/>
      <c r="K10" s="66"/>
      <c r="L10" s="66"/>
      <c r="M10" s="66"/>
    </row>
    <row r="11" spans="1:26" x14ac:dyDescent="0.15">
      <c r="A11" s="190">
        <v>3</v>
      </c>
      <c r="B11" s="113" t="s">
        <v>6</v>
      </c>
      <c r="C11" s="110">
        <f>23.5%</f>
        <v>0.23499999999999999</v>
      </c>
      <c r="D11" s="149">
        <f>D$9*C11</f>
        <v>51535500000</v>
      </c>
      <c r="E11" s="150" t="s">
        <v>3</v>
      </c>
      <c r="F11" s="67">
        <f t="shared" si="0"/>
        <v>51.535499999999999</v>
      </c>
      <c r="G11" s="137" t="s">
        <v>188</v>
      </c>
      <c r="H11" s="158"/>
      <c r="I11" s="158"/>
      <c r="J11" s="202"/>
      <c r="K11" s="66"/>
      <c r="L11" s="66"/>
      <c r="M11" s="66"/>
    </row>
    <row r="12" spans="1:26" x14ac:dyDescent="0.15">
      <c r="A12" s="189">
        <v>4</v>
      </c>
      <c r="B12" s="113" t="s">
        <v>247</v>
      </c>
      <c r="C12" s="110">
        <v>4.4999999999999998E-2</v>
      </c>
      <c r="D12" s="149">
        <f>D$9*C12</f>
        <v>9868500000</v>
      </c>
      <c r="E12" s="150" t="s">
        <v>3</v>
      </c>
      <c r="F12" s="67">
        <f t="shared" si="0"/>
        <v>9.8684999999999992</v>
      </c>
      <c r="G12" s="137" t="s">
        <v>188</v>
      </c>
      <c r="H12" s="158"/>
      <c r="I12" s="158"/>
      <c r="J12" s="202"/>
      <c r="K12" s="66"/>
      <c r="L12" s="66"/>
      <c r="M12" s="66"/>
    </row>
    <row r="13" spans="1:26" x14ac:dyDescent="0.15">
      <c r="A13" s="190">
        <v>5</v>
      </c>
      <c r="B13" s="113" t="s">
        <v>208</v>
      </c>
      <c r="C13" s="110">
        <f>1.6%</f>
        <v>1.6E-2</v>
      </c>
      <c r="D13" s="149">
        <f>D$9*C13</f>
        <v>3508800000</v>
      </c>
      <c r="E13" s="150" t="s">
        <v>3</v>
      </c>
      <c r="F13" s="67">
        <f t="shared" si="0"/>
        <v>3.5087999999999999</v>
      </c>
      <c r="G13" s="137" t="s">
        <v>188</v>
      </c>
      <c r="H13" s="158"/>
      <c r="I13" s="158"/>
      <c r="J13" s="202"/>
      <c r="K13" s="66"/>
      <c r="L13" s="66"/>
      <c r="M13" s="66"/>
    </row>
    <row r="14" spans="1:26" s="4" customFormat="1" x14ac:dyDescent="0.15">
      <c r="A14" s="189">
        <v>6</v>
      </c>
      <c r="B14" s="216" t="s">
        <v>209</v>
      </c>
      <c r="C14" s="91">
        <f>D14/D9</f>
        <v>0.57599999999999996</v>
      </c>
      <c r="D14" s="164">
        <f>SUM(D10:D13)</f>
        <v>126316800000</v>
      </c>
      <c r="E14" s="165"/>
      <c r="F14" s="92">
        <f t="shared" si="0"/>
        <v>126.3168</v>
      </c>
      <c r="G14" s="93" t="s">
        <v>187</v>
      </c>
      <c r="H14" s="217"/>
      <c r="I14" s="217"/>
      <c r="J14" s="218"/>
      <c r="K14" s="62"/>
      <c r="L14" s="66"/>
      <c r="M14" s="66"/>
    </row>
    <row r="15" spans="1:26" x14ac:dyDescent="0.15">
      <c r="A15" s="190">
        <v>7</v>
      </c>
      <c r="B15" s="207" t="s">
        <v>210</v>
      </c>
      <c r="C15" s="223" t="s">
        <v>248</v>
      </c>
      <c r="D15" s="150"/>
      <c r="E15" s="150"/>
      <c r="F15" s="66"/>
      <c r="G15" s="68"/>
      <c r="H15" s="158"/>
      <c r="I15" s="158"/>
      <c r="J15" s="202"/>
      <c r="K15" s="146" t="s">
        <v>174</v>
      </c>
      <c r="L15" s="66"/>
      <c r="M15" s="66"/>
    </row>
    <row r="16" spans="1:26" s="4" customFormat="1" x14ac:dyDescent="0.15">
      <c r="A16" s="189">
        <v>8</v>
      </c>
      <c r="B16" s="114" t="s">
        <v>5</v>
      </c>
      <c r="C16" s="224">
        <v>0.05</v>
      </c>
      <c r="D16" s="147">
        <f>D10*C16</f>
        <v>3070200000.0000005</v>
      </c>
      <c r="E16" s="148" t="s">
        <v>3</v>
      </c>
      <c r="F16" s="61">
        <f>D16/10^9</f>
        <v>3.0702000000000003</v>
      </c>
      <c r="G16" s="64" t="s">
        <v>187</v>
      </c>
      <c r="H16" s="157"/>
      <c r="I16" s="173"/>
      <c r="J16" s="208"/>
      <c r="K16" s="146" t="s">
        <v>253</v>
      </c>
      <c r="L16" s="66"/>
      <c r="M16" s="66"/>
    </row>
    <row r="17" spans="1:15" x14ac:dyDescent="0.15">
      <c r="A17" s="190">
        <v>9</v>
      </c>
      <c r="B17" s="113" t="s">
        <v>6</v>
      </c>
      <c r="C17" s="224">
        <v>0.05</v>
      </c>
      <c r="D17" s="147">
        <f t="shared" ref="D17:D19" si="1">D11*C17</f>
        <v>2576775000</v>
      </c>
      <c r="E17" s="148" t="s">
        <v>3</v>
      </c>
      <c r="F17" s="61">
        <f>D17/10^9</f>
        <v>2.576775</v>
      </c>
      <c r="G17" s="64" t="s">
        <v>187</v>
      </c>
      <c r="H17" s="158"/>
      <c r="I17" s="172"/>
      <c r="J17" s="206"/>
      <c r="K17" s="146" t="s">
        <v>157</v>
      </c>
      <c r="L17" s="66"/>
      <c r="M17" s="66"/>
    </row>
    <row r="18" spans="1:15" x14ac:dyDescent="0.15">
      <c r="A18" s="189">
        <v>10</v>
      </c>
      <c r="B18" s="113" t="s">
        <v>247</v>
      </c>
      <c r="C18" s="110">
        <v>1</v>
      </c>
      <c r="D18" s="149">
        <f t="shared" si="1"/>
        <v>9868500000</v>
      </c>
      <c r="E18" s="150" t="s">
        <v>3</v>
      </c>
      <c r="F18" s="67">
        <f>D18/10^9</f>
        <v>9.8684999999999992</v>
      </c>
      <c r="G18" s="137" t="s">
        <v>188</v>
      </c>
      <c r="H18" s="158"/>
      <c r="I18" s="172"/>
      <c r="J18" s="206"/>
      <c r="K18" s="139" t="s">
        <v>159</v>
      </c>
      <c r="L18" s="66"/>
      <c r="M18" s="66"/>
    </row>
    <row r="19" spans="1:15" x14ac:dyDescent="0.15">
      <c r="A19" s="190">
        <v>11</v>
      </c>
      <c r="B19" s="113" t="s">
        <v>252</v>
      </c>
      <c r="C19" s="110">
        <f>(1.6%+2.9%)/C13</f>
        <v>2.8125</v>
      </c>
      <c r="D19" s="149">
        <f t="shared" si="1"/>
        <v>9868500000</v>
      </c>
      <c r="E19" s="150" t="s">
        <v>3</v>
      </c>
      <c r="F19" s="67">
        <f>D19/10^9</f>
        <v>9.8684999999999992</v>
      </c>
      <c r="G19" s="137" t="s">
        <v>188</v>
      </c>
      <c r="H19" s="172"/>
      <c r="I19" s="158"/>
      <c r="J19" s="202"/>
      <c r="K19" s="67">
        <f>F19-F13</f>
        <v>6.3596999999999992</v>
      </c>
      <c r="L19" s="66" t="s">
        <v>206</v>
      </c>
      <c r="M19" s="66"/>
      <c r="N19" s="66"/>
      <c r="O19" s="66"/>
    </row>
    <row r="20" spans="1:15" s="4" customFormat="1" ht="9.75" thickBot="1" x14ac:dyDescent="0.2">
      <c r="A20" s="189">
        <v>12</v>
      </c>
      <c r="B20" s="115" t="s">
        <v>209</v>
      </c>
      <c r="C20" s="154">
        <f>D20/D14</f>
        <v>0.2009548611111111</v>
      </c>
      <c r="D20" s="152">
        <f>SUM(D16:D19)</f>
        <v>25383975000</v>
      </c>
      <c r="E20" s="153"/>
      <c r="F20" s="160">
        <f>D20/10^9</f>
        <v>25.383975</v>
      </c>
      <c r="G20" s="80" t="s">
        <v>187</v>
      </c>
      <c r="H20" s="256">
        <f>F20/F$20</f>
        <v>1</v>
      </c>
      <c r="I20" s="175"/>
      <c r="J20" s="209"/>
      <c r="K20" s="66"/>
      <c r="L20" s="66"/>
      <c r="M20" s="62"/>
      <c r="N20" s="66"/>
      <c r="O20" s="66"/>
    </row>
    <row r="21" spans="1:15" s="4" customFormat="1" x14ac:dyDescent="0.15">
      <c r="A21" s="190">
        <v>13</v>
      </c>
      <c r="B21" s="191" t="s">
        <v>250</v>
      </c>
      <c r="C21" s="210"/>
      <c r="D21" s="199"/>
      <c r="E21" s="200"/>
      <c r="F21" s="200"/>
      <c r="G21" s="85"/>
      <c r="H21" s="243"/>
      <c r="I21" s="171"/>
      <c r="J21" s="201"/>
      <c r="K21" s="66"/>
      <c r="L21" s="66"/>
      <c r="M21" s="62"/>
      <c r="N21" s="66"/>
      <c r="O21" s="66"/>
    </row>
    <row r="22" spans="1:15" s="4" customFormat="1" x14ac:dyDescent="0.15">
      <c r="A22" s="189">
        <v>14</v>
      </c>
      <c r="B22" s="192" t="s">
        <v>212</v>
      </c>
      <c r="C22" s="255" t="s">
        <v>246</v>
      </c>
      <c r="D22" s="101"/>
      <c r="E22" s="102"/>
      <c r="F22" s="103"/>
      <c r="G22" s="104"/>
      <c r="H22" s="253" t="s">
        <v>246</v>
      </c>
      <c r="I22" s="231" t="s">
        <v>235</v>
      </c>
      <c r="J22" s="257" t="s">
        <v>198</v>
      </c>
      <c r="K22" s="66"/>
      <c r="L22" s="66"/>
      <c r="M22" s="62"/>
      <c r="N22" s="66"/>
      <c r="O22" s="66"/>
    </row>
    <row r="23" spans="1:15" x14ac:dyDescent="0.15">
      <c r="A23" s="190">
        <v>15</v>
      </c>
      <c r="B23" s="117" t="s">
        <v>216</v>
      </c>
      <c r="C23" s="140">
        <v>6.5</v>
      </c>
      <c r="D23" s="155">
        <f>10*C23</f>
        <v>65</v>
      </c>
      <c r="E23" s="66" t="s">
        <v>201</v>
      </c>
      <c r="F23" s="66"/>
      <c r="G23" s="68"/>
      <c r="H23" s="242" t="s">
        <v>245</v>
      </c>
      <c r="I23" s="239" t="s">
        <v>199</v>
      </c>
      <c r="J23" s="240" t="s">
        <v>200</v>
      </c>
      <c r="K23" s="66"/>
      <c r="L23" s="66"/>
      <c r="M23" s="66"/>
      <c r="N23" s="66"/>
      <c r="O23" s="66"/>
    </row>
    <row r="24" spans="1:15" x14ac:dyDescent="0.15">
      <c r="A24" s="189">
        <v>16</v>
      </c>
      <c r="B24" s="220" t="s">
        <v>213</v>
      </c>
      <c r="C24" s="72"/>
      <c r="D24" s="112">
        <v>47</v>
      </c>
      <c r="E24" s="66" t="s">
        <v>202</v>
      </c>
      <c r="F24" s="66"/>
      <c r="G24" s="68"/>
      <c r="H24" s="158"/>
      <c r="I24" s="239"/>
      <c r="J24" s="240"/>
      <c r="K24" s="66"/>
      <c r="L24" s="66"/>
      <c r="M24" s="66"/>
      <c r="N24" s="66"/>
      <c r="O24" s="66"/>
    </row>
    <row r="25" spans="1:15" x14ac:dyDescent="0.15">
      <c r="A25" s="190">
        <v>17</v>
      </c>
      <c r="B25" s="220" t="s">
        <v>214</v>
      </c>
      <c r="C25" s="72"/>
      <c r="D25" s="111">
        <v>83000000</v>
      </c>
      <c r="E25" s="66" t="s">
        <v>0</v>
      </c>
      <c r="F25" s="67">
        <f>D25/10^6</f>
        <v>83</v>
      </c>
      <c r="G25" s="68" t="s">
        <v>153</v>
      </c>
      <c r="H25" s="158"/>
      <c r="I25" s="239"/>
      <c r="J25" s="240"/>
      <c r="K25" s="66"/>
      <c r="L25" s="66"/>
      <c r="M25" s="66"/>
      <c r="N25" s="66"/>
      <c r="O25" s="66"/>
    </row>
    <row r="26" spans="1:15" hidden="1" x14ac:dyDescent="0.15">
      <c r="A26" s="189">
        <v>18</v>
      </c>
      <c r="B26" s="220"/>
      <c r="C26" s="72"/>
      <c r="D26" s="65">
        <f>D25*D24</f>
        <v>3901000000</v>
      </c>
      <c r="E26" s="66" t="s">
        <v>2</v>
      </c>
      <c r="F26" s="66"/>
      <c r="G26" s="68"/>
      <c r="H26" s="158"/>
      <c r="I26" s="239"/>
      <c r="J26" s="240"/>
      <c r="K26" s="66"/>
      <c r="L26" s="66"/>
      <c r="M26" s="66"/>
      <c r="N26" s="66"/>
      <c r="O26" s="66"/>
    </row>
    <row r="27" spans="1:15" x14ac:dyDescent="0.15">
      <c r="A27" s="190">
        <v>19</v>
      </c>
      <c r="B27" s="220" t="s">
        <v>215</v>
      </c>
      <c r="C27" s="72"/>
      <c r="D27" s="149">
        <f>D26*D23</f>
        <v>253565000000</v>
      </c>
      <c r="E27" s="150" t="s">
        <v>3</v>
      </c>
      <c r="F27" s="161">
        <f>D27/10^9</f>
        <v>253.565</v>
      </c>
      <c r="G27" s="64" t="s">
        <v>192</v>
      </c>
      <c r="H27" s="242" t="s">
        <v>244</v>
      </c>
      <c r="I27" s="239" t="s">
        <v>204</v>
      </c>
      <c r="J27" s="240" t="s">
        <v>205</v>
      </c>
      <c r="K27" s="66"/>
      <c r="L27" s="66"/>
      <c r="M27" s="66"/>
      <c r="N27" s="66"/>
      <c r="O27" s="66"/>
    </row>
    <row r="28" spans="1:15" x14ac:dyDescent="0.15">
      <c r="A28" s="189">
        <v>20</v>
      </c>
      <c r="B28" s="117" t="s">
        <v>217</v>
      </c>
      <c r="C28" s="72"/>
      <c r="D28" s="112">
        <f>ROUND(12500/8760,0)</f>
        <v>1</v>
      </c>
      <c r="E28" s="66" t="s">
        <v>201</v>
      </c>
      <c r="F28" s="61">
        <f>D29/10^9</f>
        <v>3.9009999999999998</v>
      </c>
      <c r="G28" s="64" t="s">
        <v>192</v>
      </c>
      <c r="H28" s="244"/>
      <c r="I28" s="241" t="s">
        <v>4</v>
      </c>
      <c r="J28" s="240" t="s">
        <v>4</v>
      </c>
      <c r="K28" s="66"/>
      <c r="L28" s="66"/>
      <c r="M28" s="66"/>
      <c r="N28" s="66"/>
      <c r="O28" s="66"/>
    </row>
    <row r="29" spans="1:15" hidden="1" x14ac:dyDescent="0.15">
      <c r="A29" s="190">
        <v>21</v>
      </c>
      <c r="B29" s="116"/>
      <c r="C29" s="72"/>
      <c r="D29" s="65">
        <f>D26*D28</f>
        <v>3901000000</v>
      </c>
      <c r="E29" s="66" t="s">
        <v>3</v>
      </c>
      <c r="F29" s="66"/>
      <c r="G29" s="68"/>
      <c r="H29" s="244"/>
      <c r="I29" s="239"/>
      <c r="J29" s="240"/>
      <c r="K29" s="66"/>
      <c r="L29" s="66"/>
      <c r="M29" s="66"/>
      <c r="N29" s="66"/>
      <c r="O29" s="66"/>
    </row>
    <row r="30" spans="1:15" x14ac:dyDescent="0.15">
      <c r="A30" s="189">
        <v>22</v>
      </c>
      <c r="B30" s="118" t="s">
        <v>218</v>
      </c>
      <c r="C30" s="72"/>
      <c r="D30" s="143">
        <v>2.5</v>
      </c>
      <c r="E30" s="66" t="s">
        <v>4</v>
      </c>
      <c r="F30" s="67"/>
      <c r="G30" s="68"/>
      <c r="H30" s="244"/>
      <c r="I30" s="239"/>
      <c r="J30" s="240"/>
      <c r="K30" s="66"/>
      <c r="L30" s="66"/>
      <c r="M30" s="66"/>
      <c r="N30" s="66"/>
      <c r="O30" s="66"/>
    </row>
    <row r="31" spans="1:15" s="4" customFormat="1" x14ac:dyDescent="0.15">
      <c r="A31" s="190">
        <v>23</v>
      </c>
      <c r="B31" s="221" t="s">
        <v>219</v>
      </c>
      <c r="C31" s="73"/>
      <c r="D31" s="147">
        <f>(D27+D29)/D30</f>
        <v>102986400000</v>
      </c>
      <c r="E31" s="148" t="s">
        <v>3</v>
      </c>
      <c r="F31" s="161">
        <f t="shared" ref="F31:F32" si="2">D31/10^9</f>
        <v>102.9864</v>
      </c>
      <c r="G31" s="137" t="s">
        <v>188</v>
      </c>
      <c r="H31" s="245">
        <f>F31/F$20</f>
        <v>4.0571423506365729</v>
      </c>
      <c r="I31" s="235" t="s">
        <v>239</v>
      </c>
      <c r="J31" s="236" t="s">
        <v>237</v>
      </c>
      <c r="K31" s="74" t="s">
        <v>158</v>
      </c>
      <c r="L31" s="66" t="s">
        <v>154</v>
      </c>
      <c r="M31" s="62"/>
      <c r="N31" s="66"/>
      <c r="O31" s="66"/>
    </row>
    <row r="32" spans="1:15" s="4" customFormat="1" x14ac:dyDescent="0.15">
      <c r="A32" s="189">
        <v>24</v>
      </c>
      <c r="B32" s="222" t="s">
        <v>220</v>
      </c>
      <c r="C32" s="91">
        <f>100%+F$60</f>
        <v>1.4092835966762842</v>
      </c>
      <c r="D32" s="164">
        <f>D31*C32</f>
        <v>145137044200.74249</v>
      </c>
      <c r="E32" s="165" t="s">
        <v>3</v>
      </c>
      <c r="F32" s="219">
        <f t="shared" si="2"/>
        <v>145.13704420074248</v>
      </c>
      <c r="G32" s="93" t="s">
        <v>187</v>
      </c>
      <c r="H32" s="246">
        <f>F32/F$20</f>
        <v>5.7176641641327839</v>
      </c>
      <c r="I32" s="237" t="s">
        <v>240</v>
      </c>
      <c r="J32" s="238" t="s">
        <v>238</v>
      </c>
      <c r="K32" s="74" t="s">
        <v>158</v>
      </c>
      <c r="L32" s="66" t="s">
        <v>154</v>
      </c>
      <c r="M32" s="62"/>
      <c r="N32" s="66"/>
      <c r="O32" s="66"/>
    </row>
    <row r="33" spans="1:15" s="4" customFormat="1" x14ac:dyDescent="0.15">
      <c r="A33" s="190">
        <v>25</v>
      </c>
      <c r="B33" s="117" t="s">
        <v>221</v>
      </c>
      <c r="C33" s="142"/>
      <c r="D33" s="71"/>
      <c r="E33" s="62"/>
      <c r="F33" s="61"/>
      <c r="G33" s="64"/>
      <c r="H33" s="247"/>
      <c r="I33" s="230"/>
      <c r="J33" s="228"/>
      <c r="K33" s="66"/>
      <c r="L33" s="66"/>
      <c r="M33" s="64"/>
      <c r="N33" s="66"/>
      <c r="O33" s="66"/>
    </row>
    <row r="34" spans="1:15" x14ac:dyDescent="0.15">
      <c r="A34" s="189">
        <v>26</v>
      </c>
      <c r="B34" s="117" t="s">
        <v>222</v>
      </c>
      <c r="C34" s="72"/>
      <c r="D34" s="151">
        <v>200</v>
      </c>
      <c r="E34" s="66" t="s">
        <v>203</v>
      </c>
      <c r="F34" s="66"/>
      <c r="G34" s="68"/>
      <c r="H34" s="248"/>
      <c r="I34" s="229"/>
      <c r="J34" s="227"/>
      <c r="K34" s="66"/>
      <c r="L34" s="66"/>
      <c r="M34" s="68"/>
      <c r="N34" s="66"/>
      <c r="O34" s="66"/>
    </row>
    <row r="35" spans="1:15" x14ac:dyDescent="0.15">
      <c r="A35" s="190">
        <v>27</v>
      </c>
      <c r="B35" s="220" t="s">
        <v>223</v>
      </c>
      <c r="C35" s="72"/>
      <c r="D35" s="167">
        <f>D34/D23</f>
        <v>3.0769230769230771</v>
      </c>
      <c r="E35" s="145" t="s">
        <v>190</v>
      </c>
      <c r="F35" s="66"/>
      <c r="G35" s="68"/>
      <c r="H35" s="249" t="s">
        <v>242</v>
      </c>
      <c r="I35" s="258" t="s">
        <v>194</v>
      </c>
      <c r="J35" s="259" t="s">
        <v>196</v>
      </c>
      <c r="K35" s="66"/>
      <c r="L35" s="66"/>
      <c r="M35" s="68"/>
      <c r="N35" s="66"/>
      <c r="O35" s="66"/>
    </row>
    <row r="36" spans="1:15" x14ac:dyDescent="0.15">
      <c r="A36" s="189">
        <v>28</v>
      </c>
      <c r="B36" s="220" t="s">
        <v>224</v>
      </c>
      <c r="C36" s="162">
        <v>48</v>
      </c>
      <c r="D36" s="168">
        <f>C36/D35</f>
        <v>15.6</v>
      </c>
      <c r="E36" s="145" t="s">
        <v>191</v>
      </c>
      <c r="F36" s="66"/>
      <c r="G36" s="68"/>
      <c r="H36" s="249" t="s">
        <v>243</v>
      </c>
      <c r="I36" s="258" t="s">
        <v>195</v>
      </c>
      <c r="J36" s="259" t="s">
        <v>197</v>
      </c>
      <c r="K36" s="66"/>
      <c r="L36" s="66"/>
      <c r="M36" s="68"/>
      <c r="N36" s="66"/>
      <c r="O36" s="66"/>
    </row>
    <row r="37" spans="1:15" hidden="1" x14ac:dyDescent="0.15">
      <c r="A37" s="190">
        <v>29</v>
      </c>
      <c r="B37" s="220"/>
      <c r="C37" s="162"/>
      <c r="D37" s="65">
        <f>D34*D26</f>
        <v>780200000000</v>
      </c>
      <c r="E37" s="66" t="s">
        <v>169</v>
      </c>
      <c r="F37" s="67">
        <f>D37/10^9</f>
        <v>780.2</v>
      </c>
      <c r="G37" s="68" t="s">
        <v>170</v>
      </c>
      <c r="H37" s="248"/>
      <c r="I37" s="239"/>
      <c r="J37" s="240"/>
      <c r="K37" s="66"/>
      <c r="L37" s="66"/>
      <c r="M37" s="68"/>
      <c r="N37" s="66"/>
      <c r="O37" s="66"/>
    </row>
    <row r="38" spans="1:15" x14ac:dyDescent="0.15">
      <c r="A38" s="189">
        <v>30</v>
      </c>
      <c r="B38" s="220" t="s">
        <v>225</v>
      </c>
      <c r="C38" s="163">
        <v>4</v>
      </c>
      <c r="D38" s="169">
        <f>C38*D37</f>
        <v>3120800000000</v>
      </c>
      <c r="E38" s="170" t="s">
        <v>168</v>
      </c>
      <c r="F38" s="67">
        <f>D38/10^9</f>
        <v>3120.8</v>
      </c>
      <c r="G38" s="137" t="s">
        <v>251</v>
      </c>
      <c r="H38" s="250"/>
      <c r="I38" s="239"/>
      <c r="J38" s="240"/>
      <c r="K38" s="139"/>
      <c r="L38" s="66"/>
      <c r="M38" s="68"/>
      <c r="N38" s="66"/>
      <c r="O38" s="66"/>
    </row>
    <row r="39" spans="1:15" x14ac:dyDescent="0.15">
      <c r="A39" s="190">
        <v>31</v>
      </c>
      <c r="B39" s="118" t="s">
        <v>226</v>
      </c>
      <c r="C39" s="193">
        <v>48</v>
      </c>
      <c r="D39" s="169">
        <f>D38/C36</f>
        <v>65016666666.666664</v>
      </c>
      <c r="E39" s="170" t="s">
        <v>3</v>
      </c>
      <c r="F39" s="144">
        <f>D39/10^9</f>
        <v>65.016666666666666</v>
      </c>
      <c r="G39" s="137" t="s">
        <v>189</v>
      </c>
      <c r="H39" s="250"/>
      <c r="I39" s="239"/>
      <c r="J39" s="240"/>
      <c r="K39" s="139"/>
      <c r="L39" s="66" t="s">
        <v>154</v>
      </c>
      <c r="M39" s="68"/>
      <c r="N39" s="66"/>
      <c r="O39" s="66"/>
    </row>
    <row r="40" spans="1:15" x14ac:dyDescent="0.15">
      <c r="A40" s="189">
        <v>32</v>
      </c>
      <c r="B40" s="221" t="s">
        <v>219</v>
      </c>
      <c r="C40" s="233" t="str">
        <f>"(COP="&amp;D30&amp;")"</f>
        <v>(COP=2,5)</v>
      </c>
      <c r="D40" s="169">
        <f>D39/D30</f>
        <v>26006666666.666664</v>
      </c>
      <c r="E40" s="170" t="s">
        <v>193</v>
      </c>
      <c r="F40" s="161">
        <f>D40/10^9</f>
        <v>26.006666666666664</v>
      </c>
      <c r="G40" s="64" t="s">
        <v>187</v>
      </c>
      <c r="H40" s="251">
        <f>F40/F20</f>
        <v>1.0245308966253972</v>
      </c>
      <c r="I40" s="251">
        <v>1.02</v>
      </c>
      <c r="J40" s="260">
        <v>1.02</v>
      </c>
      <c r="K40" s="74" t="s">
        <v>158</v>
      </c>
      <c r="L40" s="66"/>
      <c r="M40" s="68"/>
      <c r="N40" s="66"/>
      <c r="O40" s="66"/>
    </row>
    <row r="41" spans="1:15" s="4" customFormat="1" ht="9.75" thickBot="1" x14ac:dyDescent="0.2">
      <c r="A41" s="190">
        <v>33</v>
      </c>
      <c r="B41" s="254" t="s">
        <v>220</v>
      </c>
      <c r="C41" s="154">
        <f>100%+F$60</f>
        <v>1.4092835966762842</v>
      </c>
      <c r="D41" s="203">
        <f>D40*C41</f>
        <v>36650768737.561226</v>
      </c>
      <c r="E41" s="204" t="s">
        <v>3</v>
      </c>
      <c r="F41" s="160">
        <f>D41/10^9</f>
        <v>36.650768737561229</v>
      </c>
      <c r="G41" s="80" t="s">
        <v>187</v>
      </c>
      <c r="H41" s="252">
        <f>F41/F20</f>
        <v>1.4438545869022181</v>
      </c>
      <c r="I41" s="252">
        <v>1.44</v>
      </c>
      <c r="J41" s="261">
        <v>1.44</v>
      </c>
      <c r="K41" s="74" t="s">
        <v>158</v>
      </c>
      <c r="L41" s="69">
        <f>F41/K19</f>
        <v>5.7629713253079915</v>
      </c>
      <c r="M41" s="64"/>
      <c r="N41" s="66"/>
      <c r="O41" s="66"/>
    </row>
    <row r="42" spans="1:15" s="4" customFormat="1" ht="9.75" hidden="1" customHeight="1" x14ac:dyDescent="0.15">
      <c r="A42" s="189">
        <v>34</v>
      </c>
      <c r="B42" s="117"/>
      <c r="C42" s="73"/>
      <c r="D42" s="63"/>
      <c r="E42" s="62"/>
      <c r="F42" s="61">
        <f>F41/D30</f>
        <v>14.660307495024492</v>
      </c>
      <c r="G42" s="62"/>
      <c r="H42" s="180"/>
      <c r="I42" s="248"/>
      <c r="J42" s="248"/>
      <c r="K42" s="74"/>
      <c r="L42" s="62"/>
      <c r="M42" s="64"/>
      <c r="N42" s="66"/>
      <c r="O42" s="66"/>
    </row>
    <row r="43" spans="1:15" hidden="1" x14ac:dyDescent="0.15">
      <c r="A43" s="190">
        <v>35</v>
      </c>
      <c r="B43" s="119" t="s">
        <v>167</v>
      </c>
      <c r="C43" s="72"/>
      <c r="D43" s="70"/>
      <c r="E43" s="66"/>
      <c r="F43" s="67"/>
      <c r="G43" s="66"/>
      <c r="H43" s="180"/>
      <c r="I43" s="158"/>
      <c r="J43" s="158"/>
      <c r="K43" s="66"/>
      <c r="L43" s="66"/>
      <c r="M43" s="68"/>
      <c r="N43" s="66"/>
      <c r="O43" s="66"/>
    </row>
    <row r="44" spans="1:15" hidden="1" x14ac:dyDescent="0.15">
      <c r="A44" s="189">
        <v>36</v>
      </c>
      <c r="B44" s="116" t="s">
        <v>152</v>
      </c>
      <c r="C44" s="110">
        <v>1</v>
      </c>
      <c r="D44" s="67">
        <f>(H58-D46)*C44</f>
        <v>64.948454558543119</v>
      </c>
      <c r="E44" s="66" t="s">
        <v>1</v>
      </c>
      <c r="F44" s="66"/>
      <c r="G44" s="66"/>
      <c r="H44" s="180"/>
      <c r="I44" s="158"/>
      <c r="J44" s="158"/>
      <c r="K44" s="66"/>
      <c r="L44" s="66"/>
      <c r="M44" s="68"/>
      <c r="N44" s="66"/>
      <c r="O44" s="66"/>
    </row>
    <row r="45" spans="1:15" hidden="1" x14ac:dyDescent="0.15">
      <c r="A45" s="190">
        <v>37</v>
      </c>
      <c r="B45" s="116"/>
      <c r="C45" s="72"/>
      <c r="D45" s="65">
        <f>D26*D44</f>
        <v>253363921232.87671</v>
      </c>
      <c r="E45" s="66" t="s">
        <v>3</v>
      </c>
      <c r="F45" s="67">
        <f>D45/10^9</f>
        <v>253.36392123287672</v>
      </c>
      <c r="G45" s="66" t="s">
        <v>7</v>
      </c>
      <c r="H45" s="180"/>
      <c r="I45" s="158"/>
      <c r="J45" s="158"/>
      <c r="K45" s="66"/>
      <c r="L45" s="66"/>
      <c r="M45" s="68"/>
      <c r="N45" s="66"/>
      <c r="O45" s="66"/>
    </row>
    <row r="46" spans="1:15" hidden="1" x14ac:dyDescent="0.15">
      <c r="A46" s="189">
        <v>38</v>
      </c>
      <c r="B46" s="116" t="s">
        <v>8</v>
      </c>
      <c r="C46" s="72"/>
      <c r="D46" s="112">
        <f>12500/8760</f>
        <v>1.4269406392694064</v>
      </c>
      <c r="E46" s="66" t="s">
        <v>1</v>
      </c>
      <c r="F46" s="66"/>
      <c r="G46" s="66"/>
      <c r="H46" s="180"/>
      <c r="I46" s="158"/>
      <c r="J46" s="158"/>
      <c r="K46" s="66"/>
      <c r="L46" s="66"/>
      <c r="M46" s="68"/>
      <c r="N46" s="66"/>
      <c r="O46" s="66"/>
    </row>
    <row r="47" spans="1:15" hidden="1" x14ac:dyDescent="0.15">
      <c r="A47" s="190">
        <v>39</v>
      </c>
      <c r="B47" s="116"/>
      <c r="C47" s="72"/>
      <c r="D47" s="65">
        <f>D26*D46</f>
        <v>5566495433.7899542</v>
      </c>
      <c r="E47" s="66" t="s">
        <v>3</v>
      </c>
      <c r="F47" s="67">
        <f>D47/10^9</f>
        <v>5.5664954337899539</v>
      </c>
      <c r="G47" s="66" t="s">
        <v>7</v>
      </c>
      <c r="H47" s="180"/>
      <c r="I47" s="158"/>
      <c r="J47" s="158"/>
      <c r="K47" s="66"/>
      <c r="L47" s="66"/>
      <c r="M47" s="68"/>
      <c r="N47" s="66"/>
      <c r="O47" s="66"/>
    </row>
    <row r="48" spans="1:15" hidden="1" x14ac:dyDescent="0.15">
      <c r="A48" s="189">
        <v>40</v>
      </c>
      <c r="B48" s="116" t="s">
        <v>19</v>
      </c>
      <c r="C48" s="72"/>
      <c r="D48" s="143">
        <f>D30</f>
        <v>2.5</v>
      </c>
      <c r="E48" s="66" t="s">
        <v>4</v>
      </c>
      <c r="F48" s="67">
        <f t="shared" ref="F48:F50" si="3">D48/10^9</f>
        <v>2.5000000000000001E-9</v>
      </c>
      <c r="G48" s="66"/>
      <c r="H48" s="180"/>
      <c r="I48" s="158"/>
      <c r="J48" s="158"/>
      <c r="K48" s="66"/>
      <c r="L48" s="66"/>
      <c r="M48" s="68"/>
      <c r="N48" s="66"/>
      <c r="O48" s="66"/>
    </row>
    <row r="49" spans="1:15" hidden="1" x14ac:dyDescent="0.15">
      <c r="A49" s="190">
        <v>41</v>
      </c>
      <c r="B49" s="116" t="s">
        <v>155</v>
      </c>
      <c r="C49" s="72"/>
      <c r="D49" s="63">
        <f>(D45+D47)/D48</f>
        <v>103572166666.66666</v>
      </c>
      <c r="E49" s="66" t="s">
        <v>3</v>
      </c>
      <c r="F49" s="67">
        <f t="shared" si="3"/>
        <v>103.57216666666666</v>
      </c>
      <c r="G49" s="66" t="s">
        <v>7</v>
      </c>
      <c r="H49" s="182">
        <f>F49/F$20</f>
        <v>4.0802185893527971</v>
      </c>
      <c r="I49" s="174">
        <f>F49/$F$39</f>
        <v>1.5930094847475005</v>
      </c>
      <c r="J49" s="174" t="e">
        <f>G49/$F$39</f>
        <v>#VALUE!</v>
      </c>
      <c r="K49" s="74" t="s">
        <v>158</v>
      </c>
      <c r="L49" s="66" t="s">
        <v>154</v>
      </c>
      <c r="M49" s="68"/>
      <c r="N49" s="66"/>
      <c r="O49" s="66"/>
    </row>
    <row r="50" spans="1:15" s="4" customFormat="1" ht="9.75" hidden="1" thickBot="1" x14ac:dyDescent="0.2">
      <c r="A50" s="189">
        <v>42</v>
      </c>
      <c r="B50" s="117" t="s">
        <v>162</v>
      </c>
      <c r="C50" s="82">
        <f>C32</f>
        <v>1.4092835966762842</v>
      </c>
      <c r="D50" s="63">
        <f>D49*C50</f>
        <v>145962555555.55554</v>
      </c>
      <c r="E50" s="62" t="s">
        <v>3</v>
      </c>
      <c r="F50" s="59">
        <f t="shared" si="3"/>
        <v>145.96255555555555</v>
      </c>
      <c r="G50" s="60" t="s">
        <v>7</v>
      </c>
      <c r="H50" s="182">
        <f>F50/F$20</f>
        <v>5.7501851288285444</v>
      </c>
      <c r="I50" s="174">
        <f>F50/$F$41</f>
        <v>3.982523711868752</v>
      </c>
      <c r="J50" s="174" t="e">
        <f>G50/$F$41</f>
        <v>#VALUE!</v>
      </c>
      <c r="K50" s="74" t="s">
        <v>158</v>
      </c>
      <c r="L50" s="66" t="s">
        <v>154</v>
      </c>
      <c r="M50" s="64"/>
      <c r="N50" s="62"/>
      <c r="O50" s="62"/>
    </row>
    <row r="51" spans="1:15" ht="10.5" hidden="1" thickTop="1" thickBot="1" x14ac:dyDescent="0.2">
      <c r="A51" s="190">
        <v>43</v>
      </c>
      <c r="B51" s="120"/>
      <c r="C51" s="94"/>
      <c r="D51" s="95"/>
      <c r="E51" s="96"/>
      <c r="F51" s="97"/>
      <c r="G51" s="96"/>
      <c r="H51" s="183"/>
      <c r="I51" s="175"/>
      <c r="J51" s="175"/>
      <c r="K51" s="96"/>
      <c r="L51" s="96"/>
      <c r="M51" s="87"/>
    </row>
    <row r="52" spans="1:15" s="4" customFormat="1" ht="4.5" hidden="1" customHeight="1" x14ac:dyDescent="0.15">
      <c r="A52" s="189">
        <v>44</v>
      </c>
      <c r="B52" s="117"/>
      <c r="C52" s="82"/>
      <c r="D52" s="63"/>
      <c r="E52" s="66"/>
      <c r="F52" s="61"/>
      <c r="G52" s="62"/>
      <c r="H52" s="181"/>
      <c r="I52" s="158"/>
      <c r="J52" s="158"/>
      <c r="K52" s="66"/>
      <c r="L52" s="66"/>
      <c r="M52" s="64"/>
      <c r="N52" s="66"/>
      <c r="O52" s="66"/>
    </row>
    <row r="53" spans="1:15" hidden="1" x14ac:dyDescent="0.15">
      <c r="A53" s="190">
        <v>45</v>
      </c>
      <c r="B53" s="119" t="s">
        <v>185</v>
      </c>
      <c r="C53" s="72"/>
      <c r="D53" s="70"/>
      <c r="E53" s="66"/>
      <c r="F53" s="67"/>
      <c r="G53" s="68"/>
      <c r="H53" s="158"/>
      <c r="I53" s="158"/>
      <c r="J53" s="158"/>
      <c r="K53" s="66"/>
      <c r="L53" s="66"/>
      <c r="M53" s="68"/>
    </row>
    <row r="54" spans="1:15" s="4" customFormat="1" hidden="1" x14ac:dyDescent="0.15">
      <c r="A54" s="189">
        <v>46</v>
      </c>
      <c r="B54" s="118" t="s">
        <v>148</v>
      </c>
      <c r="C54" s="73"/>
      <c r="D54" s="71"/>
      <c r="E54" s="62"/>
      <c r="F54" s="61"/>
      <c r="G54" s="64"/>
      <c r="H54" s="157"/>
      <c r="I54" s="157"/>
      <c r="J54" s="157"/>
      <c r="K54" s="62"/>
      <c r="L54" s="62"/>
      <c r="M54" s="64"/>
    </row>
    <row r="55" spans="1:15" hidden="1" x14ac:dyDescent="0.15">
      <c r="A55" s="190">
        <v>47</v>
      </c>
      <c r="B55" s="121" t="s">
        <v>15</v>
      </c>
      <c r="C55" s="72"/>
      <c r="D55" s="65">
        <f>'EbilD2018in TJ'!AJ73/1000</f>
        <v>1864.299</v>
      </c>
      <c r="E55" s="66" t="s">
        <v>16</v>
      </c>
      <c r="F55" s="67"/>
      <c r="G55" s="68"/>
      <c r="H55" s="158"/>
      <c r="I55" s="158"/>
      <c r="J55" s="158"/>
      <c r="K55" s="66" t="s">
        <v>173</v>
      </c>
      <c r="L55" s="62"/>
      <c r="M55" s="64"/>
    </row>
    <row r="56" spans="1:15" hidden="1" x14ac:dyDescent="0.15">
      <c r="A56" s="189">
        <v>48</v>
      </c>
      <c r="B56" s="121"/>
      <c r="C56" s="72"/>
      <c r="D56" s="65">
        <f>D55/3600*10^15</f>
        <v>517860833333333.31</v>
      </c>
      <c r="E56" s="66" t="s">
        <v>13</v>
      </c>
      <c r="F56" s="61">
        <f>D56/D26/1000</f>
        <v>132.75079039562505</v>
      </c>
      <c r="G56" s="64" t="s">
        <v>151</v>
      </c>
      <c r="H56" s="158"/>
      <c r="I56" s="157"/>
      <c r="J56" s="157"/>
      <c r="K56" s="62"/>
      <c r="L56" s="62"/>
      <c r="M56" s="64"/>
    </row>
    <row r="57" spans="1:15" hidden="1" x14ac:dyDescent="0.15">
      <c r="A57" s="190">
        <v>49</v>
      </c>
      <c r="B57" s="121" t="s">
        <v>11</v>
      </c>
      <c r="C57" s="72">
        <v>8760</v>
      </c>
      <c r="D57" s="65">
        <f>D56/C57</f>
        <v>59116533485.540329</v>
      </c>
      <c r="E57" s="66" t="s">
        <v>3</v>
      </c>
      <c r="F57" s="67">
        <f t="shared" ref="F57:F58" si="4">D57/10^9</f>
        <v>59.11653348554033</v>
      </c>
      <c r="G57" s="68" t="s">
        <v>7</v>
      </c>
      <c r="H57" s="158"/>
      <c r="I57" s="158"/>
      <c r="J57" s="158"/>
      <c r="K57" s="66"/>
      <c r="L57" s="62"/>
      <c r="M57" s="68"/>
    </row>
    <row r="58" spans="1:15" s="4" customFormat="1" hidden="1" x14ac:dyDescent="0.15">
      <c r="A58" s="189">
        <v>50</v>
      </c>
      <c r="B58" s="122" t="s">
        <v>12</v>
      </c>
      <c r="C58" s="73">
        <v>2000</v>
      </c>
      <c r="D58" s="63">
        <f>D56/C58</f>
        <v>258930416666.66666</v>
      </c>
      <c r="E58" s="62" t="s">
        <v>3</v>
      </c>
      <c r="F58" s="61">
        <f t="shared" si="4"/>
        <v>258.93041666666664</v>
      </c>
      <c r="G58" s="64" t="s">
        <v>7</v>
      </c>
      <c r="H58" s="184">
        <f>D58/D26</f>
        <v>66.375395197812523</v>
      </c>
      <c r="I58" s="158"/>
      <c r="J58" s="158"/>
      <c r="K58" s="62" t="s">
        <v>179</v>
      </c>
      <c r="L58" s="62"/>
      <c r="M58" s="68"/>
    </row>
    <row r="59" spans="1:15" hidden="1" x14ac:dyDescent="0.15">
      <c r="A59" s="190">
        <v>51</v>
      </c>
      <c r="B59" s="121"/>
      <c r="C59" s="72"/>
      <c r="D59" s="70"/>
      <c r="E59" s="66"/>
      <c r="F59" s="61"/>
      <c r="G59" s="64"/>
      <c r="H59" s="158"/>
      <c r="I59" s="158"/>
      <c r="J59" s="158"/>
      <c r="K59" s="62"/>
      <c r="L59" s="62"/>
      <c r="M59" s="68"/>
    </row>
    <row r="60" spans="1:15" hidden="1" x14ac:dyDescent="0.15">
      <c r="A60" s="189">
        <v>52</v>
      </c>
      <c r="B60" s="121" t="s">
        <v>17</v>
      </c>
      <c r="C60" s="72"/>
      <c r="D60" s="65">
        <f>'EbilD2018in TJ'!AJ74/1000</f>
        <v>763.02700000000004</v>
      </c>
      <c r="E60" s="66" t="s">
        <v>16</v>
      </c>
      <c r="F60" s="69">
        <f>D60/D55</f>
        <v>0.40928359667628428</v>
      </c>
      <c r="G60" s="68"/>
      <c r="H60" s="158"/>
      <c r="I60" s="158"/>
      <c r="J60" s="158"/>
      <c r="K60" s="66"/>
      <c r="L60" s="62"/>
      <c r="M60" s="68"/>
    </row>
    <row r="61" spans="1:15" hidden="1" x14ac:dyDescent="0.15">
      <c r="A61" s="190">
        <v>53</v>
      </c>
      <c r="B61" s="121"/>
      <c r="C61" s="72"/>
      <c r="D61" s="65">
        <f>D60/3600*10^15</f>
        <v>211951944444444.47</v>
      </c>
      <c r="E61" s="66" t="s">
        <v>13</v>
      </c>
      <c r="F61" s="67"/>
      <c r="G61" s="68"/>
      <c r="H61" s="158"/>
      <c r="I61" s="158"/>
      <c r="J61" s="158"/>
      <c r="K61" s="66"/>
      <c r="L61" s="62"/>
      <c r="M61" s="68"/>
    </row>
    <row r="62" spans="1:15" hidden="1" x14ac:dyDescent="0.15">
      <c r="A62" s="189">
        <v>54</v>
      </c>
      <c r="B62" s="121" t="s">
        <v>18</v>
      </c>
      <c r="C62" s="72"/>
      <c r="D62" s="65">
        <f>D61+D56</f>
        <v>729812777777777.75</v>
      </c>
      <c r="E62" s="66" t="s">
        <v>13</v>
      </c>
      <c r="F62" s="67"/>
      <c r="G62" s="68"/>
      <c r="H62" s="158"/>
      <c r="I62" s="158"/>
      <c r="J62" s="158"/>
      <c r="K62" s="66"/>
      <c r="L62" s="62"/>
      <c r="M62" s="68"/>
    </row>
    <row r="63" spans="1:15" hidden="1" x14ac:dyDescent="0.15">
      <c r="A63" s="190">
        <v>55</v>
      </c>
      <c r="B63" s="121" t="s">
        <v>11</v>
      </c>
      <c r="C63" s="72">
        <v>8760</v>
      </c>
      <c r="D63" s="65">
        <f>D62/C63</f>
        <v>83311960933.53627</v>
      </c>
      <c r="E63" s="66" t="s">
        <v>3</v>
      </c>
      <c r="F63" s="67">
        <f t="shared" ref="F63:F66" si="5">D63/10^9</f>
        <v>83.31196093353627</v>
      </c>
      <c r="G63" s="68" t="s">
        <v>7</v>
      </c>
      <c r="H63" s="158"/>
      <c r="I63" s="158"/>
      <c r="J63" s="158"/>
      <c r="K63" s="66"/>
      <c r="L63" s="62"/>
      <c r="M63" s="68"/>
    </row>
    <row r="64" spans="1:15" s="4" customFormat="1" hidden="1" x14ac:dyDescent="0.15">
      <c r="A64" s="189">
        <v>56</v>
      </c>
      <c r="B64" s="122" t="s">
        <v>12</v>
      </c>
      <c r="C64" s="73">
        <v>2000</v>
      </c>
      <c r="D64" s="63">
        <f>D62/C64</f>
        <v>364906388888.88885</v>
      </c>
      <c r="E64" s="62" t="s">
        <v>3</v>
      </c>
      <c r="F64" s="61">
        <f t="shared" si="5"/>
        <v>364.90638888888884</v>
      </c>
      <c r="G64" s="64" t="s">
        <v>7</v>
      </c>
      <c r="H64" s="157"/>
      <c r="I64" s="157"/>
      <c r="J64" s="157"/>
      <c r="K64" s="62" t="s">
        <v>149</v>
      </c>
      <c r="L64" s="62"/>
      <c r="M64" s="64"/>
    </row>
    <row r="65" spans="1:13" hidden="1" x14ac:dyDescent="0.15">
      <c r="A65" s="190">
        <v>57</v>
      </c>
      <c r="B65" s="116" t="s">
        <v>19</v>
      </c>
      <c r="C65" s="72"/>
      <c r="D65" s="187">
        <f>D30</f>
        <v>2.5</v>
      </c>
      <c r="E65" s="66" t="s">
        <v>4</v>
      </c>
      <c r="F65" s="67">
        <f t="shared" si="5"/>
        <v>2.5000000000000001E-9</v>
      </c>
      <c r="G65" s="68"/>
      <c r="H65" s="158"/>
      <c r="I65" s="158"/>
      <c r="J65" s="158"/>
      <c r="K65" s="66"/>
      <c r="L65" s="66"/>
      <c r="M65" s="68"/>
    </row>
    <row r="66" spans="1:13" s="4" customFormat="1" hidden="1" x14ac:dyDescent="0.15">
      <c r="A66" s="189">
        <v>58</v>
      </c>
      <c r="B66" s="117" t="s">
        <v>20</v>
      </c>
      <c r="C66" s="73"/>
      <c r="D66" s="63">
        <f>D64/D65</f>
        <v>145962555555.55554</v>
      </c>
      <c r="E66" s="62" t="s">
        <v>3</v>
      </c>
      <c r="F66" s="61">
        <f t="shared" si="5"/>
        <v>145.96255555555555</v>
      </c>
      <c r="G66" s="64" t="s">
        <v>7</v>
      </c>
      <c r="H66" s="157"/>
      <c r="I66" s="157"/>
      <c r="J66" s="157"/>
      <c r="K66" s="62" t="s">
        <v>150</v>
      </c>
      <c r="L66" s="62"/>
      <c r="M66" s="64"/>
    </row>
    <row r="67" spans="1:13" s="4" customFormat="1" hidden="1" x14ac:dyDescent="0.15">
      <c r="A67" s="190">
        <v>59</v>
      </c>
      <c r="B67" s="123" t="s">
        <v>21</v>
      </c>
      <c r="C67" s="100"/>
      <c r="D67" s="101"/>
      <c r="E67" s="102"/>
      <c r="F67" s="103"/>
      <c r="G67" s="104"/>
      <c r="H67" s="185"/>
      <c r="I67" s="176"/>
      <c r="J67" s="176"/>
      <c r="K67" s="102"/>
      <c r="L67" s="102"/>
      <c r="M67" s="104"/>
    </row>
    <row r="68" spans="1:13" hidden="1" x14ac:dyDescent="0.15">
      <c r="A68" s="189">
        <v>60</v>
      </c>
      <c r="B68" s="121" t="s">
        <v>15</v>
      </c>
      <c r="C68" s="72"/>
      <c r="D68" s="65">
        <v>2188</v>
      </c>
      <c r="E68" s="66" t="s">
        <v>16</v>
      </c>
      <c r="F68" s="67"/>
      <c r="G68" s="68"/>
      <c r="H68" s="180"/>
      <c r="I68" s="158"/>
      <c r="J68" s="158"/>
      <c r="K68" s="66" t="s">
        <v>175</v>
      </c>
      <c r="L68" s="66"/>
      <c r="M68" s="68"/>
    </row>
    <row r="69" spans="1:13" hidden="1" x14ac:dyDescent="0.15">
      <c r="A69" s="190">
        <v>61</v>
      </c>
      <c r="B69" s="121"/>
      <c r="C69" s="72"/>
      <c r="D69" s="65">
        <f>D68/3600*10^15</f>
        <v>607777777777777.75</v>
      </c>
      <c r="E69" s="66" t="s">
        <v>13</v>
      </c>
      <c r="F69" s="67"/>
      <c r="G69" s="68"/>
      <c r="H69" s="180"/>
      <c r="I69" s="158"/>
      <c r="J69" s="158"/>
      <c r="K69" s="66"/>
      <c r="L69" s="66"/>
      <c r="M69" s="68"/>
    </row>
    <row r="70" spans="1:13" hidden="1" x14ac:dyDescent="0.15">
      <c r="A70" s="189">
        <v>62</v>
      </c>
      <c r="B70" s="121" t="s">
        <v>17</v>
      </c>
      <c r="C70" s="72"/>
      <c r="D70" s="65">
        <v>896</v>
      </c>
      <c r="E70" s="66" t="s">
        <v>16</v>
      </c>
      <c r="F70" s="67"/>
      <c r="G70" s="68"/>
      <c r="H70" s="180"/>
      <c r="I70" s="158"/>
      <c r="J70" s="158"/>
      <c r="K70" s="66"/>
      <c r="L70" s="66"/>
      <c r="M70" s="68"/>
    </row>
    <row r="71" spans="1:13" hidden="1" x14ac:dyDescent="0.15">
      <c r="A71" s="190">
        <v>63</v>
      </c>
      <c r="B71" s="121"/>
      <c r="C71" s="72"/>
      <c r="D71" s="65">
        <f>D70/3600*10^15</f>
        <v>248888888888888.88</v>
      </c>
      <c r="E71" s="66" t="s">
        <v>13</v>
      </c>
      <c r="F71" s="67"/>
      <c r="G71" s="68"/>
      <c r="H71" s="180"/>
      <c r="I71" s="158"/>
      <c r="J71" s="158"/>
      <c r="K71" s="66"/>
      <c r="L71" s="66"/>
      <c r="M71" s="68"/>
    </row>
    <row r="72" spans="1:13" hidden="1" x14ac:dyDescent="0.15">
      <c r="A72" s="189">
        <v>64</v>
      </c>
      <c r="B72" s="121" t="s">
        <v>18</v>
      </c>
      <c r="C72" s="72"/>
      <c r="D72" s="65">
        <f>D71+D69</f>
        <v>856666666666666.63</v>
      </c>
      <c r="E72" s="66" t="s">
        <v>13</v>
      </c>
      <c r="F72" s="67"/>
      <c r="G72" s="68"/>
      <c r="H72" s="180"/>
      <c r="I72" s="158"/>
      <c r="J72" s="158"/>
      <c r="K72" s="66"/>
      <c r="L72" s="66"/>
      <c r="M72" s="68"/>
    </row>
    <row r="73" spans="1:13" hidden="1" x14ac:dyDescent="0.15">
      <c r="A73" s="190">
        <v>65</v>
      </c>
      <c r="B73" s="121" t="s">
        <v>11</v>
      </c>
      <c r="C73" s="72">
        <v>8760</v>
      </c>
      <c r="D73" s="65">
        <f>D72/C73</f>
        <v>97792998477.929977</v>
      </c>
      <c r="E73" s="66" t="s">
        <v>3</v>
      </c>
      <c r="F73" s="67">
        <f t="shared" ref="F73:F76" si="6">D73/10^9</f>
        <v>97.792998477929984</v>
      </c>
      <c r="G73" s="68" t="s">
        <v>7</v>
      </c>
      <c r="H73" s="180"/>
      <c r="I73" s="158"/>
      <c r="J73" s="158"/>
      <c r="K73" s="66"/>
      <c r="L73" s="66"/>
      <c r="M73" s="68"/>
    </row>
    <row r="74" spans="1:13" hidden="1" x14ac:dyDescent="0.15">
      <c r="A74" s="189">
        <v>66</v>
      </c>
      <c r="B74" s="121" t="s">
        <v>12</v>
      </c>
      <c r="C74" s="72">
        <v>2000</v>
      </c>
      <c r="D74" s="65">
        <f>D72/C74</f>
        <v>428333333333.33331</v>
      </c>
      <c r="E74" s="66" t="s">
        <v>3</v>
      </c>
      <c r="F74" s="67">
        <f t="shared" si="6"/>
        <v>428.33333333333331</v>
      </c>
      <c r="G74" s="68" t="s">
        <v>7</v>
      </c>
      <c r="H74" s="180"/>
      <c r="I74" s="158"/>
      <c r="J74" s="158"/>
      <c r="K74" s="66"/>
      <c r="L74" s="66"/>
      <c r="M74" s="68"/>
    </row>
    <row r="75" spans="1:13" hidden="1" x14ac:dyDescent="0.15">
      <c r="A75" s="190">
        <v>67</v>
      </c>
      <c r="B75" s="116" t="s">
        <v>19</v>
      </c>
      <c r="C75" s="72"/>
      <c r="D75" s="188">
        <f>D30</f>
        <v>2.5</v>
      </c>
      <c r="E75" s="66" t="s">
        <v>4</v>
      </c>
      <c r="F75" s="67">
        <f t="shared" si="6"/>
        <v>2.5000000000000001E-9</v>
      </c>
      <c r="G75" s="68"/>
      <c r="H75" s="180"/>
      <c r="I75" s="158"/>
      <c r="J75" s="158"/>
      <c r="K75" s="66"/>
      <c r="L75" s="66"/>
      <c r="M75" s="68"/>
    </row>
    <row r="76" spans="1:13" s="4" customFormat="1" hidden="1" x14ac:dyDescent="0.15">
      <c r="A76" s="189">
        <v>68</v>
      </c>
      <c r="B76" s="117" t="s">
        <v>20</v>
      </c>
      <c r="C76" s="73"/>
      <c r="D76" s="63">
        <f>D74/D75</f>
        <v>171333333333.33331</v>
      </c>
      <c r="E76" s="62" t="s">
        <v>3</v>
      </c>
      <c r="F76" s="61">
        <f t="shared" si="6"/>
        <v>171.33333333333331</v>
      </c>
      <c r="G76" s="64" t="s">
        <v>7</v>
      </c>
      <c r="H76" s="179"/>
      <c r="I76" s="157"/>
      <c r="J76" s="157"/>
      <c r="K76" s="62"/>
      <c r="L76" s="62"/>
      <c r="M76" s="64"/>
    </row>
    <row r="77" spans="1:13" hidden="1" x14ac:dyDescent="0.15">
      <c r="A77" s="190">
        <v>69</v>
      </c>
      <c r="B77" s="124"/>
      <c r="C77" s="105"/>
      <c r="D77" s="106"/>
      <c r="E77" s="99"/>
      <c r="F77" s="107"/>
      <c r="G77" s="108"/>
      <c r="H77" s="186"/>
      <c r="I77" s="177"/>
      <c r="J77" s="177"/>
      <c r="K77" s="99"/>
      <c r="L77" s="99"/>
      <c r="M77" s="108"/>
    </row>
    <row r="78" spans="1:13" hidden="1" x14ac:dyDescent="0.15">
      <c r="A78" s="189">
        <v>70</v>
      </c>
      <c r="B78" s="73" t="s">
        <v>186</v>
      </c>
      <c r="C78" s="72"/>
      <c r="D78" s="70"/>
      <c r="E78" s="66"/>
      <c r="F78" s="67"/>
      <c r="G78" s="68"/>
      <c r="H78" s="158"/>
      <c r="I78" s="158"/>
      <c r="J78" s="158"/>
      <c r="K78" s="66"/>
      <c r="L78" s="66"/>
      <c r="M78" s="68"/>
    </row>
    <row r="79" spans="1:13" hidden="1" x14ac:dyDescent="0.15">
      <c r="A79" s="190">
        <v>71</v>
      </c>
      <c r="B79" s="72" t="s">
        <v>9</v>
      </c>
      <c r="C79" s="81">
        <v>0.14299999999999999</v>
      </c>
      <c r="D79" s="65">
        <v>176000000000000</v>
      </c>
      <c r="E79" s="66" t="s">
        <v>13</v>
      </c>
      <c r="F79" s="66"/>
      <c r="G79" s="68"/>
      <c r="H79" s="158"/>
      <c r="I79" s="158"/>
      <c r="J79" s="158"/>
      <c r="K79" s="66" t="s">
        <v>176</v>
      </c>
      <c r="L79" s="66"/>
      <c r="M79" s="68"/>
    </row>
    <row r="80" spans="1:13" hidden="1" x14ac:dyDescent="0.15">
      <c r="A80" s="189">
        <v>72</v>
      </c>
      <c r="B80" s="75" t="s">
        <v>10</v>
      </c>
      <c r="C80" s="72"/>
      <c r="D80" s="65">
        <f>D79/C79</f>
        <v>1230769230769230.8</v>
      </c>
      <c r="E80" s="66" t="s">
        <v>13</v>
      </c>
      <c r="F80" s="66"/>
      <c r="G80" s="68"/>
      <c r="H80" s="158"/>
      <c r="I80" s="158"/>
      <c r="J80" s="158"/>
      <c r="K80" s="66" t="s">
        <v>177</v>
      </c>
      <c r="L80" s="66"/>
      <c r="M80" s="68"/>
    </row>
    <row r="81" spans="1:13" hidden="1" x14ac:dyDescent="0.15">
      <c r="A81" s="190">
        <v>73</v>
      </c>
      <c r="B81" s="75" t="s">
        <v>11</v>
      </c>
      <c r="C81" s="72">
        <v>8760</v>
      </c>
      <c r="D81" s="65">
        <f>D80/C81</f>
        <v>140498770635.75693</v>
      </c>
      <c r="E81" s="66" t="s">
        <v>3</v>
      </c>
      <c r="F81" s="67">
        <f t="shared" ref="F81:F84" si="7">D81/10^9</f>
        <v>140.49877063575693</v>
      </c>
      <c r="G81" s="68" t="s">
        <v>7</v>
      </c>
      <c r="H81" s="158"/>
      <c r="I81" s="158"/>
      <c r="J81" s="158"/>
      <c r="K81" s="66" t="s">
        <v>180</v>
      </c>
      <c r="L81" s="66"/>
      <c r="M81" s="68"/>
    </row>
    <row r="82" spans="1:13" hidden="1" x14ac:dyDescent="0.15">
      <c r="A82" s="189">
        <v>74</v>
      </c>
      <c r="B82" s="75" t="s">
        <v>12</v>
      </c>
      <c r="C82" s="72">
        <v>2000</v>
      </c>
      <c r="D82" s="65">
        <f>D80/C82</f>
        <v>615384615384.61536</v>
      </c>
      <c r="E82" s="66" t="s">
        <v>3</v>
      </c>
      <c r="F82" s="67">
        <f t="shared" si="7"/>
        <v>615.38461538461536</v>
      </c>
      <c r="G82" s="68" t="s">
        <v>7</v>
      </c>
      <c r="H82" s="158"/>
      <c r="I82" s="158"/>
      <c r="J82" s="158"/>
      <c r="K82" s="66" t="s">
        <v>178</v>
      </c>
      <c r="L82" s="66"/>
      <c r="M82" s="68"/>
    </row>
    <row r="83" spans="1:13" hidden="1" x14ac:dyDescent="0.15">
      <c r="A83" s="190">
        <v>75</v>
      </c>
      <c r="B83" s="72" t="s">
        <v>160</v>
      </c>
      <c r="C83" s="72"/>
      <c r="D83" s="187">
        <f>D30</f>
        <v>2.5</v>
      </c>
      <c r="E83" s="66" t="s">
        <v>4</v>
      </c>
      <c r="F83" s="67">
        <f t="shared" si="7"/>
        <v>2.5000000000000001E-9</v>
      </c>
      <c r="G83" s="68"/>
      <c r="H83" s="158"/>
      <c r="I83" s="158"/>
      <c r="J83" s="158"/>
      <c r="K83" s="66"/>
      <c r="L83" s="66"/>
      <c r="M83" s="68"/>
    </row>
    <row r="84" spans="1:13" s="4" customFormat="1" ht="9.75" hidden="1" thickBot="1" x14ac:dyDescent="0.2">
      <c r="A84" s="189">
        <v>76</v>
      </c>
      <c r="B84" s="76" t="s">
        <v>161</v>
      </c>
      <c r="C84" s="76"/>
      <c r="D84" s="78">
        <f>D82/D83</f>
        <v>246153846153.84613</v>
      </c>
      <c r="E84" s="77" t="s">
        <v>3</v>
      </c>
      <c r="F84" s="79">
        <f t="shared" si="7"/>
        <v>246.15384615384613</v>
      </c>
      <c r="G84" s="80" t="s">
        <v>7</v>
      </c>
      <c r="H84" s="178"/>
      <c r="I84" s="178"/>
      <c r="J84" s="178"/>
      <c r="K84" s="77"/>
      <c r="L84" s="77"/>
      <c r="M84" s="80"/>
    </row>
    <row r="85" spans="1:13" x14ac:dyDescent="0.15">
      <c r="B85" s="1"/>
      <c r="D85" s="2"/>
      <c r="F85" s="3"/>
    </row>
    <row r="86" spans="1:13" s="4" customFormat="1" x14ac:dyDescent="0.15">
      <c r="A86" s="129"/>
      <c r="D86" s="5"/>
      <c r="F86" s="6"/>
      <c r="H86" s="159"/>
      <c r="I86" s="159"/>
      <c r="J86" s="159"/>
    </row>
    <row r="87" spans="1:13" x14ac:dyDescent="0.15">
      <c r="D87" s="2"/>
      <c r="F87" s="3"/>
    </row>
  </sheetData>
  <phoneticPr fontId="5" type="noConversion"/>
  <conditionalFormatting sqref="I34:I39 I42 I22:I27 I29:I32 H27 H23">
    <cfRule type="colorScale" priority="4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34:I39 I42 I22:I27 I29:I32 H27 H23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4:I39 I42 I22:I27 I29:I32 H27 H23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9:I50">
    <cfRule type="colorScale" priority="4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49:I50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9:I50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4:I39 I42:I50 I29:I32 H27:I27 H23:I23">
    <cfRule type="colorScale" priority="4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18 H52 H42 H19:H30 H34:H39 H32">
    <cfRule type="colorScale" priority="5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52 I51 H42:H50 H19:H30 H34:H39 H32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4:I39 I42:I50 I22:I27 I29:I32 H27 H23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4:I39 I42:I50 I29:I32 H27:I27 H23:I23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0:M22 M52 L9:L22 H52 L23:M32 L34:M50 H42:I50 H29:I30 H32:I32 I31 H34:I39 H27:H28 H20:I27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9">
    <cfRule type="colorScale" priority="4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39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9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9">
    <cfRule type="colorScale" priority="39">
      <colorScale>
        <cfvo type="min"/>
        <cfvo type="max"/>
        <color theme="0"/>
        <color theme="0"/>
      </colorScale>
    </cfRule>
  </conditionalFormatting>
  <conditionalFormatting sqref="I33">
    <cfRule type="colorScale" priority="3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33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3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3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9:H50">
    <cfRule type="colorScale" priority="5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49:H50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9:H50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2 H42 H19:H30 H34:H39 H32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:H30 H52 H34:H39 H32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2:H50 H52 H20:H30 H34:H39 H32">
    <cfRule type="colorScale" priority="6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42:H44 H52 H19:H30 H34:H39 H32">
    <cfRule type="colorScale" priority="61">
      <colorScale>
        <cfvo type="min"/>
        <cfvo type="max"/>
        <color theme="0"/>
        <color theme="0"/>
      </colorScale>
    </cfRule>
  </conditionalFormatting>
  <conditionalFormatting sqref="H33">
    <cfRule type="colorScale" priority="6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33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3">
    <cfRule type="colorScale" priority="65">
      <colorScale>
        <cfvo type="min"/>
        <cfvo type="max"/>
        <color theme="0"/>
        <color theme="0"/>
      </colorScale>
    </cfRule>
  </conditionalFormatting>
  <conditionalFormatting sqref="L33:M33 H33:I33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2:I50 H32:I32 K31:K32 K42:K50 I31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4:J39 J22:J32 J42">
    <cfRule type="colorScale" priority="2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34:J39 J22:J32 J42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4:J39 J22:J32 J42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9:J50">
    <cfRule type="colorScale" priority="2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49:J50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9:J50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4:J39 J27:J32 J23 J42:J50">
    <cfRule type="colorScale" priority="2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18">
    <cfRule type="colorScale" priority="2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51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4:J39 J22:J32 J42:J50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4:J39 J27:J32 J23 J42:J50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0:J32 J34:J39 J42:J50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9">
    <cfRule type="colorScale" priority="1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39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9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9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9">
    <cfRule type="colorScale" priority="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39">
    <cfRule type="colorScale" priority="15">
      <colorScale>
        <cfvo type="min"/>
        <cfvo type="max"/>
        <color theme="0"/>
        <color theme="0"/>
      </colorScale>
    </cfRule>
  </conditionalFormatting>
  <conditionalFormatting sqref="J33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33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3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3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3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2:J50 J31:J32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:H30 H32:H39">
    <cfRule type="colorScale" priority="6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19:H30 H32:H39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0">
    <cfRule type="colorScale" priority="9">
      <colorScale>
        <cfvo type="min"/>
        <cfvo type="max"/>
        <color rgb="FF63BE7B"/>
        <color rgb="FFFCFCFF"/>
      </colorScale>
    </cfRule>
  </conditionalFormatting>
  <conditionalFormatting sqref="K29 H20">
    <cfRule type="colorScale" priority="8">
      <colorScale>
        <cfvo type="min"/>
        <cfvo type="max"/>
        <color rgb="FF63BE7B"/>
        <color rgb="FFFCFCFF"/>
      </colorScale>
    </cfRule>
  </conditionalFormatting>
  <conditionalFormatting sqref="H20:H30 H3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5:H36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35:H3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5:H3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5:H36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35:H3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5:H3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K9" r:id="rId1" xr:uid="{E7BA3C9B-39B7-4635-A86A-B55B47BFCD49}"/>
    <hyperlink ref="K16" r:id="rId2" display="https://www.sueddeutsche.de/wissen/dunkelflaute-windenergie-photovoltaik-stromnetz-energiewende-1.5187625" xr:uid="{C44AAA95-9F18-4BF1-A810-BC53EB632B8A}"/>
    <hyperlink ref="K15" r:id="rId3" xr:uid="{DFD53D85-6EF1-46A8-9199-2CB8B30A01FC}"/>
    <hyperlink ref="K17" r:id="rId4" xr:uid="{012CB788-94E2-48B1-8D83-831DA9FADC48}"/>
  </hyperlinks>
  <pageMargins left="0.70866141732283472" right="0.70866141732283472" top="0.78740157480314965" bottom="0.78740157480314965" header="0.31496062992125984" footer="0.31496062992125984"/>
  <pageSetup paperSize="9" scale="15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6B49F-890A-44A1-8543-238ED9213FD5}">
  <dimension ref="A1:AA86"/>
  <sheetViews>
    <sheetView topLeftCell="A43" zoomScale="160" zoomScaleNormal="160" zoomScaleSheetLayoutView="180" workbookViewId="0">
      <selection activeCell="L36" sqref="L36"/>
    </sheetView>
  </sheetViews>
  <sheetFormatPr baseColWidth="10" defaultRowHeight="9" x14ac:dyDescent="0.15"/>
  <cols>
    <col min="1" max="1" width="4.3984375" style="127" customWidth="1"/>
    <col min="2" max="2" width="38.59765625" customWidth="1"/>
    <col min="3" max="3" width="10.59765625" customWidth="1"/>
    <col min="4" max="4" width="10" customWidth="1"/>
    <col min="5" max="5" width="7.59765625" customWidth="1"/>
    <col min="6" max="6" width="6.796875" customWidth="1"/>
    <col min="7" max="7" width="7" customWidth="1"/>
    <col min="8" max="8" width="15.19921875" style="166" customWidth="1"/>
    <col min="9" max="10" width="15.19921875" style="166" hidden="1" customWidth="1"/>
    <col min="11" max="11" width="15.3984375" style="166" hidden="1" customWidth="1"/>
    <col min="12" max="12" width="65.3984375" customWidth="1"/>
    <col min="13" max="13" width="5.59765625" customWidth="1"/>
    <col min="14" max="14" width="28.796875" customWidth="1"/>
    <col min="15" max="15" width="4.19921875" customWidth="1"/>
  </cols>
  <sheetData>
    <row r="1" spans="1:27" x14ac:dyDescent="0.15">
      <c r="B1" s="4" t="s">
        <v>273</v>
      </c>
    </row>
    <row r="2" spans="1:27" s="58" customFormat="1" x14ac:dyDescent="0.15">
      <c r="A2" s="128"/>
      <c r="B2" s="58" t="s">
        <v>277</v>
      </c>
      <c r="H2" s="166"/>
      <c r="I2" s="166"/>
      <c r="J2" s="166"/>
      <c r="K2" s="166"/>
    </row>
    <row r="3" spans="1:27" s="58" customFormat="1" ht="9.75" thickBot="1" x14ac:dyDescent="0.2">
      <c r="A3" s="128"/>
      <c r="B3" s="58">
        <v>1</v>
      </c>
      <c r="C3" s="58">
        <v>2</v>
      </c>
      <c r="D3" s="58">
        <v>3</v>
      </c>
      <c r="E3" s="58">
        <v>4</v>
      </c>
      <c r="F3" s="58">
        <v>5</v>
      </c>
      <c r="G3" s="58">
        <v>6</v>
      </c>
      <c r="H3" s="166">
        <v>7</v>
      </c>
      <c r="I3" s="166">
        <v>8</v>
      </c>
      <c r="J3" s="166">
        <v>9</v>
      </c>
      <c r="K3" s="166">
        <v>10</v>
      </c>
      <c r="L3" s="58">
        <v>11</v>
      </c>
      <c r="M3" s="58">
        <v>12</v>
      </c>
      <c r="N3" s="58">
        <v>13</v>
      </c>
    </row>
    <row r="4" spans="1:27" ht="11.25" x14ac:dyDescent="0.3">
      <c r="B4" s="130" t="s">
        <v>274</v>
      </c>
      <c r="C4" s="131" t="s">
        <v>269</v>
      </c>
      <c r="D4" s="132"/>
      <c r="E4" s="132"/>
      <c r="F4" s="133" t="s">
        <v>270</v>
      </c>
      <c r="G4" s="132"/>
      <c r="H4" s="171"/>
      <c r="I4" s="171"/>
      <c r="J4" s="171"/>
      <c r="K4" s="171"/>
      <c r="L4" s="132"/>
      <c r="M4" s="132"/>
      <c r="N4" s="134" t="s">
        <v>271</v>
      </c>
    </row>
    <row r="5" spans="1:27" s="58" customFormat="1" x14ac:dyDescent="0.15">
      <c r="A5" s="128"/>
      <c r="B5" s="274" t="s">
        <v>276</v>
      </c>
      <c r="C5" s="275" t="s">
        <v>257</v>
      </c>
      <c r="D5" s="62"/>
      <c r="E5" s="62"/>
      <c r="F5" s="276"/>
      <c r="G5" s="62"/>
      <c r="H5" s="158"/>
      <c r="I5" s="158"/>
      <c r="J5" s="158"/>
      <c r="K5" s="158"/>
      <c r="L5" s="74"/>
      <c r="M5" s="74"/>
      <c r="N5" s="137"/>
    </row>
    <row r="6" spans="1:27" s="58" customFormat="1" ht="9.75" thickBot="1" x14ac:dyDescent="0.2">
      <c r="A6" s="128"/>
      <c r="B6" s="313" t="s">
        <v>275</v>
      </c>
      <c r="C6" s="314" t="s">
        <v>268</v>
      </c>
      <c r="D6" s="315"/>
      <c r="E6" s="315"/>
      <c r="F6" s="315"/>
      <c r="G6" s="315"/>
      <c r="H6" s="316"/>
      <c r="I6" s="316"/>
      <c r="J6" s="175"/>
      <c r="K6" s="175"/>
      <c r="L6" s="284"/>
      <c r="M6" s="284"/>
      <c r="N6" s="317"/>
    </row>
    <row r="7" spans="1:27" s="126" customFormat="1" ht="18" customHeight="1" thickBot="1" x14ac:dyDescent="0.2">
      <c r="A7" s="189"/>
      <c r="B7" s="194" t="s">
        <v>249</v>
      </c>
      <c r="C7" s="194" t="s">
        <v>227</v>
      </c>
      <c r="D7" s="195" t="s">
        <v>230</v>
      </c>
      <c r="E7" s="195" t="s">
        <v>231</v>
      </c>
      <c r="F7" s="195" t="s">
        <v>228</v>
      </c>
      <c r="G7" s="226" t="s">
        <v>229</v>
      </c>
      <c r="H7" s="290" t="s">
        <v>260</v>
      </c>
      <c r="I7" s="197" t="s">
        <v>232</v>
      </c>
      <c r="J7" s="197" t="s">
        <v>233</v>
      </c>
      <c r="K7" s="205" t="s">
        <v>234</v>
      </c>
      <c r="L7" s="196" t="s">
        <v>181</v>
      </c>
      <c r="M7" s="196" t="s">
        <v>182</v>
      </c>
      <c r="N7" s="19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</row>
    <row r="8" spans="1:27" s="138" customFormat="1" ht="8.25" customHeight="1" thickTop="1" x14ac:dyDescent="0.15">
      <c r="A8" s="189">
        <v>0</v>
      </c>
      <c r="B8" s="225" t="s">
        <v>211</v>
      </c>
      <c r="C8" s="234" t="s">
        <v>236</v>
      </c>
      <c r="D8" s="196"/>
      <c r="E8" s="196"/>
      <c r="F8" s="196"/>
      <c r="G8" s="198"/>
      <c r="H8" s="290"/>
      <c r="I8" s="197"/>
      <c r="J8" s="197"/>
      <c r="K8" s="205"/>
      <c r="L8" s="125"/>
      <c r="M8" s="196"/>
      <c r="N8" s="198"/>
    </row>
    <row r="9" spans="1:27" s="4" customFormat="1" x14ac:dyDescent="0.15">
      <c r="A9" s="190">
        <v>1</v>
      </c>
      <c r="B9" s="211" t="s">
        <v>207</v>
      </c>
      <c r="C9" s="212">
        <v>1</v>
      </c>
      <c r="D9" s="262">
        <f>C9*219.3*10^9</f>
        <v>219300000000</v>
      </c>
      <c r="E9" s="263" t="s">
        <v>3</v>
      </c>
      <c r="F9" s="232">
        <f>219.3*C9</f>
        <v>219.3</v>
      </c>
      <c r="G9" s="104" t="s">
        <v>187</v>
      </c>
      <c r="H9" s="291" t="s">
        <v>241</v>
      </c>
      <c r="I9" s="176"/>
      <c r="J9" s="176"/>
      <c r="K9" s="215"/>
      <c r="L9" s="279" t="s">
        <v>14</v>
      </c>
      <c r="M9" s="89"/>
      <c r="N9" s="90"/>
    </row>
    <row r="10" spans="1:27" x14ac:dyDescent="0.15">
      <c r="A10" s="189">
        <v>2</v>
      </c>
      <c r="B10" s="113" t="s">
        <v>5</v>
      </c>
      <c r="C10" s="110">
        <f>28%</f>
        <v>0.28000000000000003</v>
      </c>
      <c r="D10" s="264">
        <f>D$9*C10</f>
        <v>61404000000.000008</v>
      </c>
      <c r="E10" s="265" t="s">
        <v>3</v>
      </c>
      <c r="F10" s="67">
        <f t="shared" ref="F10:F14" si="0">D10/10^9</f>
        <v>61.404000000000011</v>
      </c>
      <c r="G10" s="137" t="s">
        <v>188</v>
      </c>
      <c r="H10" s="292"/>
      <c r="I10" s="158"/>
      <c r="J10" s="172"/>
      <c r="K10" s="206"/>
      <c r="L10" s="72"/>
      <c r="M10" s="66"/>
      <c r="N10" s="68"/>
    </row>
    <row r="11" spans="1:27" x14ac:dyDescent="0.15">
      <c r="A11" s="190">
        <v>3</v>
      </c>
      <c r="B11" s="113" t="s">
        <v>6</v>
      </c>
      <c r="C11" s="110">
        <f>23.5%</f>
        <v>0.23499999999999999</v>
      </c>
      <c r="D11" s="264">
        <f>D$9*C11</f>
        <v>51535500000</v>
      </c>
      <c r="E11" s="265" t="s">
        <v>3</v>
      </c>
      <c r="F11" s="67">
        <f t="shared" si="0"/>
        <v>51.535499999999999</v>
      </c>
      <c r="G11" s="137" t="s">
        <v>188</v>
      </c>
      <c r="H11" s="292"/>
      <c r="I11" s="158"/>
      <c r="J11" s="158"/>
      <c r="K11" s="202"/>
      <c r="L11" s="72"/>
      <c r="M11" s="66"/>
      <c r="N11" s="68"/>
    </row>
    <row r="12" spans="1:27" x14ac:dyDescent="0.15">
      <c r="A12" s="189">
        <v>4</v>
      </c>
      <c r="B12" s="113" t="s">
        <v>247</v>
      </c>
      <c r="C12" s="110">
        <v>4.4999999999999998E-2</v>
      </c>
      <c r="D12" s="264">
        <f>D$9*C12</f>
        <v>9868500000</v>
      </c>
      <c r="E12" s="265" t="s">
        <v>3</v>
      </c>
      <c r="F12" s="67">
        <f t="shared" si="0"/>
        <v>9.8684999999999992</v>
      </c>
      <c r="G12" s="137" t="s">
        <v>188</v>
      </c>
      <c r="H12" s="292"/>
      <c r="I12" s="158"/>
      <c r="J12" s="158"/>
      <c r="K12" s="202"/>
      <c r="L12" s="72"/>
      <c r="M12" s="66"/>
      <c r="N12" s="68"/>
    </row>
    <row r="13" spans="1:27" x14ac:dyDescent="0.15">
      <c r="A13" s="190">
        <v>5</v>
      </c>
      <c r="B13" s="113" t="s">
        <v>208</v>
      </c>
      <c r="C13" s="110">
        <f>1.6%</f>
        <v>1.6E-2</v>
      </c>
      <c r="D13" s="264">
        <f>D$9*C13</f>
        <v>3508800000</v>
      </c>
      <c r="E13" s="265" t="s">
        <v>3</v>
      </c>
      <c r="F13" s="67">
        <f t="shared" si="0"/>
        <v>3.5087999999999999</v>
      </c>
      <c r="G13" s="137" t="s">
        <v>188</v>
      </c>
      <c r="H13" s="292"/>
      <c r="I13" s="158"/>
      <c r="J13" s="158"/>
      <c r="K13" s="202"/>
      <c r="L13" s="72"/>
      <c r="M13" s="66"/>
      <c r="N13" s="68"/>
    </row>
    <row r="14" spans="1:27" s="4" customFormat="1" x14ac:dyDescent="0.15">
      <c r="A14" s="189">
        <v>6</v>
      </c>
      <c r="B14" s="216" t="s">
        <v>209</v>
      </c>
      <c r="C14" s="91">
        <f>D14/D9</f>
        <v>0.57599999999999996</v>
      </c>
      <c r="D14" s="266">
        <f>SUM(D10:D13)</f>
        <v>126316800000</v>
      </c>
      <c r="E14" s="267" t="s">
        <v>3</v>
      </c>
      <c r="F14" s="92">
        <f t="shared" si="0"/>
        <v>126.3168</v>
      </c>
      <c r="G14" s="93" t="s">
        <v>187</v>
      </c>
      <c r="H14" s="293"/>
      <c r="I14" s="217"/>
      <c r="J14" s="217"/>
      <c r="K14" s="218"/>
      <c r="L14" s="280"/>
      <c r="M14" s="99"/>
      <c r="N14" s="108"/>
    </row>
    <row r="15" spans="1:27" x14ac:dyDescent="0.15">
      <c r="A15" s="190">
        <v>7</v>
      </c>
      <c r="B15" s="207" t="s">
        <v>210</v>
      </c>
      <c r="C15" s="223" t="s">
        <v>248</v>
      </c>
      <c r="D15" s="150"/>
      <c r="E15" s="150"/>
      <c r="F15" s="66"/>
      <c r="G15" s="68"/>
      <c r="H15" s="292"/>
      <c r="I15" s="158"/>
      <c r="J15" s="158"/>
      <c r="K15" s="202"/>
      <c r="L15" s="277" t="s">
        <v>174</v>
      </c>
      <c r="M15" s="66"/>
      <c r="N15" s="68"/>
    </row>
    <row r="16" spans="1:27" s="4" customFormat="1" x14ac:dyDescent="0.15">
      <c r="A16" s="189">
        <v>8</v>
      </c>
      <c r="B16" s="114" t="s">
        <v>5</v>
      </c>
      <c r="C16" s="224">
        <v>0.05</v>
      </c>
      <c r="D16" s="268">
        <f>D10*C16</f>
        <v>3070200000.0000005</v>
      </c>
      <c r="E16" s="269" t="s">
        <v>3</v>
      </c>
      <c r="F16" s="61">
        <f>D16/10^9</f>
        <v>3.0702000000000003</v>
      </c>
      <c r="G16" s="64" t="s">
        <v>187</v>
      </c>
      <c r="H16" s="294"/>
      <c r="I16" s="157"/>
      <c r="J16" s="173"/>
      <c r="K16" s="208"/>
      <c r="L16" s="277" t="s">
        <v>156</v>
      </c>
      <c r="M16" s="66"/>
      <c r="N16" s="68"/>
    </row>
    <row r="17" spans="1:16" x14ac:dyDescent="0.15">
      <c r="A17" s="190">
        <v>9</v>
      </c>
      <c r="B17" s="113" t="s">
        <v>6</v>
      </c>
      <c r="C17" s="224">
        <v>0.05</v>
      </c>
      <c r="D17" s="268">
        <f t="shared" ref="D17:D19" si="1">D11*C17</f>
        <v>2576775000</v>
      </c>
      <c r="E17" s="269" t="s">
        <v>3</v>
      </c>
      <c r="F17" s="61">
        <f>D17/10^9</f>
        <v>2.576775</v>
      </c>
      <c r="G17" s="64" t="s">
        <v>187</v>
      </c>
      <c r="H17" s="292"/>
      <c r="I17" s="158"/>
      <c r="J17" s="172"/>
      <c r="K17" s="206"/>
      <c r="L17" s="277" t="s">
        <v>157</v>
      </c>
      <c r="M17" s="66"/>
      <c r="N17" s="68"/>
    </row>
    <row r="18" spans="1:16" x14ac:dyDescent="0.15">
      <c r="A18" s="189">
        <v>10</v>
      </c>
      <c r="B18" s="113" t="s">
        <v>247</v>
      </c>
      <c r="C18" s="110">
        <v>1</v>
      </c>
      <c r="D18" s="264">
        <f t="shared" si="1"/>
        <v>9868500000</v>
      </c>
      <c r="E18" s="265" t="s">
        <v>3</v>
      </c>
      <c r="F18" s="67">
        <f>D18/10^9</f>
        <v>9.8684999999999992</v>
      </c>
      <c r="G18" s="137" t="s">
        <v>188</v>
      </c>
      <c r="H18" s="292"/>
      <c r="I18" s="158"/>
      <c r="J18" s="172"/>
      <c r="K18" s="206"/>
      <c r="L18" s="141" t="s">
        <v>159</v>
      </c>
      <c r="M18" s="66"/>
      <c r="N18" s="68"/>
    </row>
    <row r="19" spans="1:16" x14ac:dyDescent="0.15">
      <c r="A19" s="190">
        <v>11</v>
      </c>
      <c r="B19" s="113" t="s">
        <v>252</v>
      </c>
      <c r="C19" s="110">
        <f>(1.6%+2.9%)/C13</f>
        <v>2.8125</v>
      </c>
      <c r="D19" s="264">
        <f t="shared" si="1"/>
        <v>9868500000</v>
      </c>
      <c r="E19" s="265" t="s">
        <v>3</v>
      </c>
      <c r="F19" s="67">
        <f>D19/10^9</f>
        <v>9.8684999999999992</v>
      </c>
      <c r="G19" s="137" t="s">
        <v>188</v>
      </c>
      <c r="H19" s="295"/>
      <c r="I19" s="172"/>
      <c r="J19" s="158"/>
      <c r="K19" s="202"/>
      <c r="L19" s="278" t="s">
        <v>272</v>
      </c>
      <c r="M19" s="66"/>
      <c r="N19" s="68"/>
      <c r="O19" s="66"/>
      <c r="P19" s="66"/>
    </row>
    <row r="20" spans="1:16" s="4" customFormat="1" ht="9.75" thickBot="1" x14ac:dyDescent="0.2">
      <c r="A20" s="189">
        <v>12</v>
      </c>
      <c r="B20" s="115" t="s">
        <v>209</v>
      </c>
      <c r="C20" s="154">
        <f>D20/D14</f>
        <v>0.2009548611111111</v>
      </c>
      <c r="D20" s="270">
        <f>SUM(D16:D19)</f>
        <v>25383975000</v>
      </c>
      <c r="E20" s="271" t="s">
        <v>3</v>
      </c>
      <c r="F20" s="160">
        <f>D20/10^9</f>
        <v>25.383975</v>
      </c>
      <c r="G20" s="80" t="s">
        <v>187</v>
      </c>
      <c r="H20" s="296">
        <f>F20/F$20</f>
        <v>1</v>
      </c>
      <c r="I20" s="175"/>
      <c r="J20" s="175"/>
      <c r="K20" s="209"/>
      <c r="L20" s="94"/>
      <c r="M20" s="96"/>
      <c r="N20" s="80"/>
      <c r="O20" s="66"/>
      <c r="P20" s="66"/>
    </row>
    <row r="21" spans="1:16" s="4" customFormat="1" x14ac:dyDescent="0.15">
      <c r="A21" s="190">
        <v>13</v>
      </c>
      <c r="B21" s="191" t="s">
        <v>250</v>
      </c>
      <c r="C21" s="210"/>
      <c r="D21" s="199"/>
      <c r="E21" s="200"/>
      <c r="F21" s="200"/>
      <c r="G21" s="85"/>
      <c r="H21" s="297"/>
      <c r="I21" s="243"/>
      <c r="J21" s="171"/>
      <c r="K21" s="201"/>
      <c r="L21" s="281"/>
      <c r="M21" s="132"/>
      <c r="N21" s="85"/>
      <c r="O21" s="66"/>
      <c r="P21" s="66"/>
    </row>
    <row r="22" spans="1:16" s="4" customFormat="1" x14ac:dyDescent="0.15">
      <c r="A22" s="189">
        <v>14</v>
      </c>
      <c r="B22" s="192" t="s">
        <v>212</v>
      </c>
      <c r="C22" s="255" t="s">
        <v>246</v>
      </c>
      <c r="D22" s="101"/>
      <c r="E22" s="102"/>
      <c r="F22" s="103"/>
      <c r="G22" s="104"/>
      <c r="H22" s="298" t="str">
        <f>C22</f>
        <v>Current:</v>
      </c>
      <c r="I22" s="253" t="s">
        <v>261</v>
      </c>
      <c r="J22" s="231" t="s">
        <v>235</v>
      </c>
      <c r="K22" s="257" t="s">
        <v>198</v>
      </c>
      <c r="L22" s="88"/>
      <c r="M22" s="89"/>
      <c r="N22" s="104"/>
      <c r="O22" s="66"/>
      <c r="P22" s="66"/>
    </row>
    <row r="23" spans="1:16" x14ac:dyDescent="0.15">
      <c r="A23" s="190">
        <v>15</v>
      </c>
      <c r="B23" s="117" t="s">
        <v>216</v>
      </c>
      <c r="C23" s="140">
        <v>1</v>
      </c>
      <c r="D23" s="155">
        <f>10*C23</f>
        <v>10</v>
      </c>
      <c r="E23" s="66" t="s">
        <v>201</v>
      </c>
      <c r="F23" s="66"/>
      <c r="G23" s="68"/>
      <c r="H23" s="299" t="str">
        <f>D23&amp;" W/m2"</f>
        <v>10 W/m2</v>
      </c>
      <c r="I23" s="242" t="s">
        <v>245</v>
      </c>
      <c r="J23" s="239" t="s">
        <v>199</v>
      </c>
      <c r="K23" s="240" t="s">
        <v>200</v>
      </c>
      <c r="L23" s="72"/>
      <c r="M23" s="66"/>
      <c r="N23" s="68"/>
      <c r="O23" s="66"/>
      <c r="P23" s="66"/>
    </row>
    <row r="24" spans="1:16" x14ac:dyDescent="0.15">
      <c r="A24" s="189">
        <v>16</v>
      </c>
      <c r="B24" s="220" t="s">
        <v>213</v>
      </c>
      <c r="C24" s="72"/>
      <c r="D24" s="112">
        <v>47</v>
      </c>
      <c r="E24" s="66" t="s">
        <v>202</v>
      </c>
      <c r="F24" s="66"/>
      <c r="G24" s="68"/>
      <c r="H24" s="300"/>
      <c r="I24" s="158"/>
      <c r="J24" s="158"/>
      <c r="K24" s="158"/>
      <c r="L24" s="72" t="s">
        <v>278</v>
      </c>
      <c r="M24" s="66"/>
      <c r="N24" s="68"/>
      <c r="O24" s="66"/>
      <c r="P24" s="66"/>
    </row>
    <row r="25" spans="1:16" x14ac:dyDescent="0.15">
      <c r="A25" s="190">
        <v>17</v>
      </c>
      <c r="B25" s="220" t="s">
        <v>214</v>
      </c>
      <c r="C25" s="72"/>
      <c r="D25" s="111">
        <v>83000000</v>
      </c>
      <c r="E25" s="66" t="s">
        <v>0</v>
      </c>
      <c r="F25" s="67">
        <f>D25/10^6</f>
        <v>83</v>
      </c>
      <c r="G25" s="68" t="s">
        <v>153</v>
      </c>
      <c r="H25" s="300"/>
      <c r="I25" s="158"/>
      <c r="J25" s="158"/>
      <c r="K25" s="158"/>
      <c r="L25" s="72"/>
      <c r="M25" s="66"/>
      <c r="N25" s="68"/>
      <c r="O25" s="66"/>
      <c r="P25" s="66"/>
    </row>
    <row r="26" spans="1:16" x14ac:dyDescent="0.15">
      <c r="A26" s="189">
        <v>18</v>
      </c>
      <c r="B26" s="220"/>
      <c r="C26" s="72"/>
      <c r="D26" s="65">
        <f>D25*D24</f>
        <v>3901000000</v>
      </c>
      <c r="E26" s="66" t="s">
        <v>2</v>
      </c>
      <c r="F26" s="66"/>
      <c r="G26" s="68"/>
      <c r="H26" s="300"/>
      <c r="I26" s="158"/>
      <c r="J26" s="158"/>
      <c r="K26" s="158"/>
      <c r="L26" s="72"/>
      <c r="M26" s="66"/>
      <c r="N26" s="68"/>
      <c r="O26" s="66"/>
      <c r="P26" s="66"/>
    </row>
    <row r="27" spans="1:16" x14ac:dyDescent="0.15">
      <c r="A27" s="190">
        <v>19</v>
      </c>
      <c r="B27" s="220" t="s">
        <v>215</v>
      </c>
      <c r="C27" s="72"/>
      <c r="D27" s="264">
        <f>D26*D23</f>
        <v>39010000000</v>
      </c>
      <c r="E27" s="265" t="s">
        <v>3</v>
      </c>
      <c r="F27" s="161">
        <f>D27/10^9</f>
        <v>39.01</v>
      </c>
      <c r="G27" s="64" t="s">
        <v>192</v>
      </c>
      <c r="H27" s="299" t="str">
        <f xml:space="preserve"> F27&amp;" GWth"</f>
        <v>39,01 GWth</v>
      </c>
      <c r="I27" s="242" t="s">
        <v>244</v>
      </c>
      <c r="J27" s="239" t="s">
        <v>204</v>
      </c>
      <c r="K27" s="240" t="s">
        <v>205</v>
      </c>
      <c r="L27" s="72"/>
      <c r="M27" s="66"/>
      <c r="N27" s="68"/>
      <c r="O27" s="66"/>
      <c r="P27" s="66"/>
    </row>
    <row r="28" spans="1:16" x14ac:dyDescent="0.15">
      <c r="A28" s="189">
        <v>20</v>
      </c>
      <c r="B28" s="117" t="s">
        <v>217</v>
      </c>
      <c r="C28" s="72"/>
      <c r="D28" s="112">
        <f>ROUND(12500/8760,0)</f>
        <v>1</v>
      </c>
      <c r="E28" s="66" t="s">
        <v>201</v>
      </c>
      <c r="F28" s="61">
        <f>D29/10^9</f>
        <v>3.9009999999999998</v>
      </c>
      <c r="G28" s="64" t="s">
        <v>192</v>
      </c>
      <c r="H28" s="300"/>
      <c r="I28" s="244"/>
      <c r="J28" s="244"/>
      <c r="K28" s="244"/>
      <c r="L28" s="72"/>
      <c r="M28" s="66"/>
      <c r="N28" s="68"/>
      <c r="O28" s="66"/>
      <c r="P28" s="66"/>
    </row>
    <row r="29" spans="1:16" x14ac:dyDescent="0.15">
      <c r="A29" s="190">
        <v>21</v>
      </c>
      <c r="B29" s="116"/>
      <c r="C29" s="72"/>
      <c r="D29" s="65">
        <f>D26*D28</f>
        <v>3901000000</v>
      </c>
      <c r="E29" s="66" t="s">
        <v>3</v>
      </c>
      <c r="F29" s="66"/>
      <c r="G29" s="68"/>
      <c r="H29" s="300"/>
      <c r="I29" s="244"/>
      <c r="J29" s="244"/>
      <c r="K29" s="244"/>
      <c r="L29" s="72"/>
      <c r="M29" s="66"/>
      <c r="N29" s="68"/>
      <c r="O29" s="66"/>
      <c r="P29" s="66"/>
    </row>
    <row r="30" spans="1:16" x14ac:dyDescent="0.15">
      <c r="A30" s="189">
        <v>22</v>
      </c>
      <c r="B30" s="118" t="s">
        <v>218</v>
      </c>
      <c r="C30" s="72"/>
      <c r="D30" s="143">
        <v>2.5</v>
      </c>
      <c r="E30" s="66" t="s">
        <v>4</v>
      </c>
      <c r="F30" s="67"/>
      <c r="G30" s="68"/>
      <c r="H30" s="300"/>
      <c r="I30" s="244"/>
      <c r="J30" s="244"/>
      <c r="K30" s="244"/>
      <c r="L30" s="72"/>
      <c r="M30" s="66"/>
      <c r="N30" s="68"/>
      <c r="O30" s="66"/>
      <c r="P30" s="66"/>
    </row>
    <row r="31" spans="1:16" s="4" customFormat="1" x14ac:dyDescent="0.15">
      <c r="A31" s="190">
        <v>23</v>
      </c>
      <c r="B31" s="221" t="s">
        <v>219</v>
      </c>
      <c r="C31" s="73"/>
      <c r="D31" s="268">
        <f>(D27+D29)/D30</f>
        <v>17164400000</v>
      </c>
      <c r="E31" s="269" t="s">
        <v>3</v>
      </c>
      <c r="F31" s="161">
        <f t="shared" ref="F31:F32" si="2">D31/10^9</f>
        <v>17.164400000000001</v>
      </c>
      <c r="G31" s="137" t="s">
        <v>188</v>
      </c>
      <c r="H31" s="301">
        <f>F31/F$20</f>
        <v>0.67619039177276219</v>
      </c>
      <c r="I31" s="245" t="s">
        <v>258</v>
      </c>
      <c r="J31" s="235" t="s">
        <v>239</v>
      </c>
      <c r="K31" s="236" t="s">
        <v>237</v>
      </c>
      <c r="L31" s="98" t="s">
        <v>158</v>
      </c>
      <c r="M31" s="66"/>
      <c r="N31" s="64"/>
      <c r="O31" s="66"/>
      <c r="P31" s="66"/>
    </row>
    <row r="32" spans="1:16" s="4" customFormat="1" x14ac:dyDescent="0.15">
      <c r="A32" s="189">
        <v>24</v>
      </c>
      <c r="B32" s="222" t="s">
        <v>220</v>
      </c>
      <c r="C32" s="91">
        <f>100%+F$59</f>
        <v>1.4092835966762842</v>
      </c>
      <c r="D32" s="266">
        <f>D31*C32</f>
        <v>24189507366.790413</v>
      </c>
      <c r="E32" s="267" t="s">
        <v>3</v>
      </c>
      <c r="F32" s="219">
        <f t="shared" si="2"/>
        <v>24.189507366790412</v>
      </c>
      <c r="G32" s="93" t="s">
        <v>187</v>
      </c>
      <c r="H32" s="302">
        <f>F32/F$20</f>
        <v>0.95294402735546391</v>
      </c>
      <c r="I32" s="283" t="s">
        <v>259</v>
      </c>
      <c r="J32" s="237" t="s">
        <v>240</v>
      </c>
      <c r="K32" s="238" t="s">
        <v>238</v>
      </c>
      <c r="L32" s="282" t="s">
        <v>158</v>
      </c>
      <c r="M32" s="99"/>
      <c r="N32" s="93"/>
      <c r="O32" s="66"/>
      <c r="P32" s="66"/>
    </row>
    <row r="33" spans="1:16" s="4" customFormat="1" x14ac:dyDescent="0.15">
      <c r="A33" s="190">
        <v>25</v>
      </c>
      <c r="B33" s="117" t="s">
        <v>221</v>
      </c>
      <c r="C33" s="142"/>
      <c r="D33" s="71"/>
      <c r="E33" s="62"/>
      <c r="F33" s="61"/>
      <c r="G33" s="64"/>
      <c r="H33" s="303"/>
      <c r="I33" s="247"/>
      <c r="J33" s="247"/>
      <c r="K33" s="247"/>
      <c r="L33" s="72"/>
      <c r="M33" s="66"/>
      <c r="N33" s="64"/>
      <c r="O33" s="66"/>
      <c r="P33" s="66"/>
    </row>
    <row r="34" spans="1:16" x14ac:dyDescent="0.15">
      <c r="A34" s="189">
        <v>26</v>
      </c>
      <c r="B34" s="117" t="s">
        <v>222</v>
      </c>
      <c r="C34" s="72"/>
      <c r="D34" s="151">
        <v>200</v>
      </c>
      <c r="E34" s="66" t="s">
        <v>203</v>
      </c>
      <c r="F34" s="66"/>
      <c r="G34" s="68"/>
      <c r="H34" s="304"/>
      <c r="I34" s="248"/>
      <c r="J34" s="248"/>
      <c r="K34" s="248"/>
      <c r="L34" s="72"/>
      <c r="M34" s="66"/>
      <c r="N34" s="68"/>
      <c r="O34" s="66"/>
      <c r="P34" s="66"/>
    </row>
    <row r="35" spans="1:16" x14ac:dyDescent="0.15">
      <c r="A35" s="190">
        <v>27</v>
      </c>
      <c r="B35" s="220" t="s">
        <v>223</v>
      </c>
      <c r="C35" s="72"/>
      <c r="D35" s="167">
        <f>D34/D23</f>
        <v>20</v>
      </c>
      <c r="E35" s="145" t="s">
        <v>190</v>
      </c>
      <c r="F35" s="66"/>
      <c r="G35" s="68"/>
      <c r="H35" s="305" t="str">
        <f>D35&amp;" h/K"</f>
        <v>20 h/K</v>
      </c>
      <c r="I35" s="249" t="s">
        <v>242</v>
      </c>
      <c r="J35" s="258" t="s">
        <v>194</v>
      </c>
      <c r="K35" s="259" t="s">
        <v>196</v>
      </c>
      <c r="L35" s="72"/>
      <c r="M35" s="66"/>
      <c r="N35" s="68"/>
      <c r="O35" s="66"/>
      <c r="P35" s="66"/>
    </row>
    <row r="36" spans="1:16" x14ac:dyDescent="0.15">
      <c r="A36" s="189">
        <v>28</v>
      </c>
      <c r="B36" s="220" t="s">
        <v>224</v>
      </c>
      <c r="C36" s="162">
        <v>48</v>
      </c>
      <c r="D36" s="168">
        <f>C36/D35</f>
        <v>2.4</v>
      </c>
      <c r="E36" s="145" t="s">
        <v>191</v>
      </c>
      <c r="F36" s="66"/>
      <c r="G36" s="68"/>
      <c r="H36" s="305" t="str">
        <f>D36&amp;" h/K"</f>
        <v>2,4 h/K</v>
      </c>
      <c r="I36" s="249" t="s">
        <v>243</v>
      </c>
      <c r="J36" s="258" t="s">
        <v>195</v>
      </c>
      <c r="K36" s="259" t="s">
        <v>197</v>
      </c>
      <c r="L36" s="72"/>
      <c r="M36" s="66"/>
      <c r="N36" s="68"/>
      <c r="O36" s="66"/>
      <c r="P36" s="66"/>
    </row>
    <row r="37" spans="1:16" x14ac:dyDescent="0.15">
      <c r="A37" s="190">
        <v>29</v>
      </c>
      <c r="B37" s="220"/>
      <c r="C37" s="162"/>
      <c r="D37" s="65">
        <f>D34*D26</f>
        <v>780200000000</v>
      </c>
      <c r="E37" s="66" t="s">
        <v>169</v>
      </c>
      <c r="F37" s="67">
        <f>D37/10^9</f>
        <v>780.2</v>
      </c>
      <c r="G37" s="68" t="s">
        <v>170</v>
      </c>
      <c r="H37" s="304"/>
      <c r="I37" s="248"/>
      <c r="J37" s="248"/>
      <c r="K37" s="248"/>
      <c r="L37" s="72"/>
      <c r="M37" s="66"/>
      <c r="N37" s="68"/>
      <c r="O37" s="66"/>
      <c r="P37" s="66"/>
    </row>
    <row r="38" spans="1:16" x14ac:dyDescent="0.15">
      <c r="A38" s="189">
        <v>30</v>
      </c>
      <c r="B38" s="220" t="s">
        <v>225</v>
      </c>
      <c r="C38" s="163">
        <v>4</v>
      </c>
      <c r="D38" s="272">
        <f>C38*D37</f>
        <v>3120800000000</v>
      </c>
      <c r="E38" s="273" t="s">
        <v>168</v>
      </c>
      <c r="F38" s="67">
        <f>D38/10^9</f>
        <v>3120.8</v>
      </c>
      <c r="G38" s="137" t="s">
        <v>251</v>
      </c>
      <c r="H38" s="299"/>
      <c r="I38" s="250"/>
      <c r="J38" s="250"/>
      <c r="K38" s="250"/>
      <c r="L38" s="141"/>
      <c r="M38" s="66"/>
      <c r="N38" s="68"/>
      <c r="O38" s="66"/>
      <c r="P38" s="66"/>
    </row>
    <row r="39" spans="1:16" x14ac:dyDescent="0.15">
      <c r="A39" s="190">
        <v>31</v>
      </c>
      <c r="B39" s="118" t="s">
        <v>226</v>
      </c>
      <c r="C39" s="193">
        <v>48</v>
      </c>
      <c r="D39" s="272">
        <f>D38/C36</f>
        <v>65016666666.666664</v>
      </c>
      <c r="E39" s="273" t="s">
        <v>255</v>
      </c>
      <c r="F39" s="144">
        <f>D39/10^9</f>
        <v>65.016666666666666</v>
      </c>
      <c r="G39" s="137" t="s">
        <v>189</v>
      </c>
      <c r="H39" s="299"/>
      <c r="I39" s="250"/>
      <c r="J39" s="250"/>
      <c r="K39" s="250"/>
      <c r="L39" s="141"/>
      <c r="M39" s="66"/>
      <c r="N39" s="68"/>
      <c r="O39" s="66"/>
      <c r="P39" s="66"/>
    </row>
    <row r="40" spans="1:16" x14ac:dyDescent="0.15">
      <c r="A40" s="189">
        <v>32</v>
      </c>
      <c r="B40" s="221" t="s">
        <v>219</v>
      </c>
      <c r="C40" s="233" t="str">
        <f>"(COP="&amp;D30&amp;")"</f>
        <v>(COP=2,5)</v>
      </c>
      <c r="D40" s="272">
        <f>D39/D30</f>
        <v>26006666666.666664</v>
      </c>
      <c r="E40" s="273" t="s">
        <v>254</v>
      </c>
      <c r="F40" s="161">
        <f>D40/10^9</f>
        <v>26.006666666666664</v>
      </c>
      <c r="G40" s="64" t="s">
        <v>187</v>
      </c>
      <c r="H40" s="306">
        <f>F40/F20</f>
        <v>1.0245308966253972</v>
      </c>
      <c r="I40" s="251">
        <v>1.02</v>
      </c>
      <c r="J40" s="251">
        <v>1.02</v>
      </c>
      <c r="K40" s="260">
        <v>1.02</v>
      </c>
      <c r="L40" s="98" t="s">
        <v>158</v>
      </c>
      <c r="M40" s="66"/>
      <c r="N40" s="68"/>
      <c r="O40" s="66"/>
      <c r="P40" s="66"/>
    </row>
    <row r="41" spans="1:16" s="4" customFormat="1" ht="9.75" thickBot="1" x14ac:dyDescent="0.2">
      <c r="A41" s="190">
        <v>33</v>
      </c>
      <c r="B41" s="285" t="s">
        <v>220</v>
      </c>
      <c r="C41" s="82">
        <f>100%+F$59</f>
        <v>1.4092835966762842</v>
      </c>
      <c r="D41" s="286">
        <f>D40*C41</f>
        <v>36650768737.561226</v>
      </c>
      <c r="E41" s="273" t="s">
        <v>3</v>
      </c>
      <c r="F41" s="161">
        <f>D41/10^9</f>
        <v>36.650768737561229</v>
      </c>
      <c r="G41" s="64" t="s">
        <v>187</v>
      </c>
      <c r="H41" s="306">
        <f>F41/F20</f>
        <v>1.4438545869022181</v>
      </c>
      <c r="I41" s="251">
        <v>1.44</v>
      </c>
      <c r="J41" s="251">
        <v>1.44</v>
      </c>
      <c r="K41" s="260">
        <v>1.44</v>
      </c>
      <c r="L41" s="98" t="s">
        <v>158</v>
      </c>
      <c r="M41" s="74"/>
      <c r="N41" s="64"/>
      <c r="O41" s="66"/>
      <c r="P41" s="66"/>
    </row>
    <row r="42" spans="1:16" s="4" customFormat="1" ht="9.75" customHeight="1" x14ac:dyDescent="0.15">
      <c r="A42" s="189">
        <v>34</v>
      </c>
      <c r="B42" s="191" t="s">
        <v>232</v>
      </c>
      <c r="C42" s="83"/>
      <c r="D42" s="287"/>
      <c r="E42" s="84"/>
      <c r="F42" s="86">
        <f>F41/D30</f>
        <v>14.660307495024492</v>
      </c>
      <c r="G42" s="84"/>
      <c r="H42" s="307"/>
      <c r="I42" s="171"/>
      <c r="J42" s="288"/>
      <c r="K42" s="288"/>
      <c r="L42" s="289"/>
      <c r="M42" s="84"/>
      <c r="N42" s="85"/>
      <c r="O42" s="66"/>
      <c r="P42" s="66"/>
    </row>
    <row r="43" spans="1:16" x14ac:dyDescent="0.15">
      <c r="A43" s="190">
        <v>35</v>
      </c>
      <c r="B43" s="119" t="s">
        <v>262</v>
      </c>
      <c r="C43" s="72"/>
      <c r="D43" s="70"/>
      <c r="E43" s="66"/>
      <c r="F43" s="67"/>
      <c r="G43" s="66"/>
      <c r="H43" s="292"/>
      <c r="I43" s="158"/>
      <c r="J43" s="158"/>
      <c r="K43" s="158"/>
      <c r="L43" s="66"/>
      <c r="M43" s="66"/>
      <c r="N43" s="68"/>
      <c r="O43" s="66"/>
      <c r="P43" s="66"/>
    </row>
    <row r="44" spans="1:16" x14ac:dyDescent="0.15">
      <c r="A44" s="189">
        <v>36</v>
      </c>
      <c r="B44" s="116" t="s">
        <v>263</v>
      </c>
      <c r="C44" s="110">
        <v>1</v>
      </c>
      <c r="D44" s="67">
        <f>(H57-D46)*C44</f>
        <v>64.948454558543119</v>
      </c>
      <c r="E44" s="66" t="s">
        <v>1</v>
      </c>
      <c r="F44" s="66"/>
      <c r="G44" s="66"/>
      <c r="H44" s="292"/>
      <c r="I44" s="158"/>
      <c r="J44" s="158"/>
      <c r="K44" s="158"/>
      <c r="L44" s="66"/>
      <c r="M44" s="66"/>
      <c r="N44" s="68"/>
      <c r="O44" s="66"/>
      <c r="P44" s="66"/>
    </row>
    <row r="45" spans="1:16" x14ac:dyDescent="0.15">
      <c r="A45" s="190">
        <v>37</v>
      </c>
      <c r="B45" s="116"/>
      <c r="C45" s="72"/>
      <c r="D45" s="65">
        <f>D26*D44</f>
        <v>253363921232.87671</v>
      </c>
      <c r="E45" s="66" t="s">
        <v>3</v>
      </c>
      <c r="F45" s="67">
        <f>D45/10^9</f>
        <v>253.36392123287672</v>
      </c>
      <c r="G45" s="66" t="s">
        <v>7</v>
      </c>
      <c r="H45" s="292"/>
      <c r="I45" s="158"/>
      <c r="J45" s="158"/>
      <c r="K45" s="158"/>
      <c r="L45" s="66"/>
      <c r="M45" s="66"/>
      <c r="N45" s="68"/>
      <c r="O45" s="66"/>
      <c r="P45" s="66"/>
    </row>
    <row r="46" spans="1:16" x14ac:dyDescent="0.15">
      <c r="A46" s="189">
        <v>38</v>
      </c>
      <c r="B46" s="116" t="s">
        <v>8</v>
      </c>
      <c r="C46" s="72"/>
      <c r="D46" s="112">
        <f>12500/8760</f>
        <v>1.4269406392694064</v>
      </c>
      <c r="E46" s="66" t="s">
        <v>1</v>
      </c>
      <c r="F46" s="66"/>
      <c r="G46" s="66"/>
      <c r="H46" s="292"/>
      <c r="I46" s="158"/>
      <c r="J46" s="158"/>
      <c r="K46" s="158"/>
      <c r="L46" s="66"/>
      <c r="M46" s="66"/>
      <c r="N46" s="68"/>
      <c r="O46" s="66"/>
      <c r="P46" s="66"/>
    </row>
    <row r="47" spans="1:16" x14ac:dyDescent="0.15">
      <c r="A47" s="190">
        <v>39</v>
      </c>
      <c r="B47" s="116"/>
      <c r="C47" s="72"/>
      <c r="D47" s="65">
        <f>D26*D46</f>
        <v>5566495433.7899542</v>
      </c>
      <c r="E47" s="66" t="s">
        <v>3</v>
      </c>
      <c r="F47" s="67">
        <f>D47/10^9</f>
        <v>5.5664954337899539</v>
      </c>
      <c r="G47" s="66" t="s">
        <v>7</v>
      </c>
      <c r="H47" s="292"/>
      <c r="I47" s="158"/>
      <c r="J47" s="158"/>
      <c r="K47" s="158"/>
      <c r="L47" s="66"/>
      <c r="M47" s="66"/>
      <c r="N47" s="68"/>
      <c r="O47" s="66"/>
      <c r="P47" s="66"/>
    </row>
    <row r="48" spans="1:16" x14ac:dyDescent="0.15">
      <c r="A48" s="189">
        <v>40</v>
      </c>
      <c r="B48" s="116" t="s">
        <v>19</v>
      </c>
      <c r="C48" s="72"/>
      <c r="D48" s="143">
        <f>D30</f>
        <v>2.5</v>
      </c>
      <c r="E48" s="66" t="s">
        <v>4</v>
      </c>
      <c r="F48" s="67">
        <f t="shared" ref="F48:F50" si="3">D48/10^9</f>
        <v>2.5000000000000001E-9</v>
      </c>
      <c r="G48" s="66"/>
      <c r="H48" s="292"/>
      <c r="I48" s="158"/>
      <c r="J48" s="158"/>
      <c r="K48" s="158"/>
      <c r="L48" s="66"/>
      <c r="M48" s="66"/>
      <c r="N48" s="68"/>
      <c r="O48" s="66"/>
      <c r="P48" s="66"/>
    </row>
    <row r="49" spans="1:16" x14ac:dyDescent="0.15">
      <c r="A49" s="190">
        <v>41</v>
      </c>
      <c r="B49" s="116" t="s">
        <v>155</v>
      </c>
      <c r="C49" s="72"/>
      <c r="D49" s="63">
        <f>(D45+D47)/D48</f>
        <v>103572166666.66666</v>
      </c>
      <c r="E49" s="66" t="s">
        <v>3</v>
      </c>
      <c r="F49" s="67">
        <f t="shared" si="3"/>
        <v>103.57216666666666</v>
      </c>
      <c r="G49" s="66" t="s">
        <v>7</v>
      </c>
      <c r="H49" s="308">
        <f>F49/F$20</f>
        <v>4.0802185893527971</v>
      </c>
      <c r="I49" s="158"/>
      <c r="J49" s="158"/>
      <c r="K49" s="158"/>
      <c r="L49" s="74" t="s">
        <v>158</v>
      </c>
      <c r="M49" s="66"/>
      <c r="N49" s="68"/>
      <c r="O49" s="66"/>
      <c r="P49" s="66"/>
    </row>
    <row r="50" spans="1:16" s="4" customFormat="1" ht="9.75" thickBot="1" x14ac:dyDescent="0.2">
      <c r="A50" s="189">
        <v>42</v>
      </c>
      <c r="B50" s="254" t="s">
        <v>220</v>
      </c>
      <c r="C50" s="154">
        <f>C32</f>
        <v>1.4092835966762842</v>
      </c>
      <c r="D50" s="78">
        <f>D49*C50</f>
        <v>145962555555.55554</v>
      </c>
      <c r="E50" s="77" t="s">
        <v>3</v>
      </c>
      <c r="F50" s="79">
        <f t="shared" si="3"/>
        <v>145.96255555555555</v>
      </c>
      <c r="G50" s="77" t="s">
        <v>7</v>
      </c>
      <c r="H50" s="309">
        <f>F50/F$20</f>
        <v>5.7501851288285444</v>
      </c>
      <c r="I50" s="175"/>
      <c r="J50" s="175"/>
      <c r="K50" s="175"/>
      <c r="L50" s="284" t="s">
        <v>158</v>
      </c>
      <c r="M50" s="96"/>
      <c r="N50" s="80"/>
      <c r="O50" s="62"/>
      <c r="P50" s="62"/>
    </row>
    <row r="51" spans="1:16" s="4" customFormat="1" ht="7.5" customHeight="1" x14ac:dyDescent="0.15">
      <c r="A51" s="189">
        <v>44</v>
      </c>
      <c r="B51" s="117"/>
      <c r="C51" s="82"/>
      <c r="D51" s="63"/>
      <c r="E51" s="66"/>
      <c r="F51" s="61"/>
      <c r="G51" s="62"/>
      <c r="H51" s="300"/>
      <c r="I51" s="244"/>
      <c r="J51" s="158"/>
      <c r="K51" s="158"/>
      <c r="L51" s="66"/>
      <c r="M51" s="66"/>
      <c r="N51" s="64"/>
      <c r="O51" s="66"/>
      <c r="P51" s="66"/>
    </row>
    <row r="52" spans="1:16" x14ac:dyDescent="0.15">
      <c r="A52" s="190">
        <v>45</v>
      </c>
      <c r="B52" s="119" t="s">
        <v>264</v>
      </c>
      <c r="C52" s="72"/>
      <c r="D52" s="70"/>
      <c r="E52" s="66"/>
      <c r="F52" s="67"/>
      <c r="G52" s="68"/>
      <c r="H52" s="292"/>
      <c r="I52" s="158"/>
      <c r="J52" s="158"/>
      <c r="K52" s="158"/>
      <c r="L52" s="66"/>
      <c r="M52" s="66"/>
      <c r="N52" s="68"/>
    </row>
    <row r="53" spans="1:16" s="4" customFormat="1" x14ac:dyDescent="0.15">
      <c r="A53" s="189">
        <v>46</v>
      </c>
      <c r="B53" s="118" t="s">
        <v>148</v>
      </c>
      <c r="C53" s="73"/>
      <c r="D53" s="71"/>
      <c r="E53" s="62"/>
      <c r="F53" s="61"/>
      <c r="G53" s="64"/>
      <c r="H53" s="294"/>
      <c r="I53" s="157"/>
      <c r="J53" s="157"/>
      <c r="K53" s="157"/>
      <c r="L53" s="62"/>
      <c r="M53" s="62"/>
      <c r="N53" s="64"/>
    </row>
    <row r="54" spans="1:16" x14ac:dyDescent="0.15">
      <c r="A54" s="190">
        <v>47</v>
      </c>
      <c r="B54" s="121" t="s">
        <v>265</v>
      </c>
      <c r="C54" s="72"/>
      <c r="D54" s="65">
        <f>'EbilD2018in TJ'!AJ73/1000</f>
        <v>1864.299</v>
      </c>
      <c r="E54" s="66" t="s">
        <v>16</v>
      </c>
      <c r="F54" s="67"/>
      <c r="G54" s="68"/>
      <c r="H54" s="292"/>
      <c r="I54" s="158"/>
      <c r="J54" s="158"/>
      <c r="K54" s="158"/>
      <c r="L54" s="66" t="s">
        <v>173</v>
      </c>
      <c r="M54" s="62"/>
      <c r="N54" s="64"/>
    </row>
    <row r="55" spans="1:16" x14ac:dyDescent="0.15">
      <c r="A55" s="189">
        <v>48</v>
      </c>
      <c r="B55" s="121"/>
      <c r="C55" s="72"/>
      <c r="D55" s="65">
        <f>D54/3600*10^15</f>
        <v>517860833333333.31</v>
      </c>
      <c r="E55" s="66" t="s">
        <v>13</v>
      </c>
      <c r="F55" s="61">
        <f>D55/D26/1000</f>
        <v>132.75079039562505</v>
      </c>
      <c r="G55" s="64" t="s">
        <v>151</v>
      </c>
      <c r="H55" s="292"/>
      <c r="I55" s="158"/>
      <c r="J55" s="157"/>
      <c r="K55" s="157"/>
      <c r="L55" s="62"/>
      <c r="M55" s="62"/>
      <c r="N55" s="64"/>
    </row>
    <row r="56" spans="1:16" x14ac:dyDescent="0.15">
      <c r="A56" s="190">
        <v>49</v>
      </c>
      <c r="B56" s="121" t="s">
        <v>11</v>
      </c>
      <c r="C56" s="72">
        <v>8760</v>
      </c>
      <c r="D56" s="65">
        <f>D55/C56</f>
        <v>59116533485.540329</v>
      </c>
      <c r="E56" s="66" t="s">
        <v>3</v>
      </c>
      <c r="F56" s="67">
        <f t="shared" ref="F56:F57" si="4">D56/10^9</f>
        <v>59.11653348554033</v>
      </c>
      <c r="G56" s="68" t="s">
        <v>7</v>
      </c>
      <c r="H56" s="292"/>
      <c r="I56" s="158"/>
      <c r="J56" s="158"/>
      <c r="K56" s="158"/>
      <c r="L56" s="66"/>
      <c r="M56" s="62"/>
      <c r="N56" s="68"/>
    </row>
    <row r="57" spans="1:16" s="4" customFormat="1" x14ac:dyDescent="0.15">
      <c r="A57" s="189">
        <v>50</v>
      </c>
      <c r="B57" s="122" t="s">
        <v>12</v>
      </c>
      <c r="C57" s="73">
        <v>2000</v>
      </c>
      <c r="D57" s="63">
        <f>D55/C57</f>
        <v>258930416666.66666</v>
      </c>
      <c r="E57" s="62" t="s">
        <v>3</v>
      </c>
      <c r="F57" s="61">
        <f t="shared" si="4"/>
        <v>258.93041666666664</v>
      </c>
      <c r="G57" s="64" t="s">
        <v>7</v>
      </c>
      <c r="H57" s="310">
        <f>D57/D26</f>
        <v>66.375395197812523</v>
      </c>
      <c r="I57" s="158"/>
      <c r="J57" s="158" t="s">
        <v>256</v>
      </c>
      <c r="K57" s="158"/>
      <c r="L57" s="74" t="s">
        <v>179</v>
      </c>
      <c r="M57" s="62"/>
      <c r="N57" s="68"/>
    </row>
    <row r="58" spans="1:16" x14ac:dyDescent="0.15">
      <c r="A58" s="190">
        <v>51</v>
      </c>
      <c r="B58" s="121"/>
      <c r="C58" s="72"/>
      <c r="D58" s="70"/>
      <c r="E58" s="66"/>
      <c r="F58" s="61"/>
      <c r="G58" s="64"/>
      <c r="H58" s="292"/>
      <c r="I58" s="158"/>
      <c r="J58" s="158"/>
      <c r="K58" s="158"/>
      <c r="L58" s="74"/>
      <c r="M58" s="62"/>
      <c r="N58" s="68"/>
    </row>
    <row r="59" spans="1:16" x14ac:dyDescent="0.15">
      <c r="A59" s="189">
        <v>52</v>
      </c>
      <c r="B59" s="121" t="s">
        <v>17</v>
      </c>
      <c r="C59" s="72"/>
      <c r="D59" s="65">
        <f>'EbilD2018in TJ'!AJ74/1000</f>
        <v>763.02700000000004</v>
      </c>
      <c r="E59" s="66" t="s">
        <v>16</v>
      </c>
      <c r="F59" s="69">
        <f>D59/D54</f>
        <v>0.40928359667628428</v>
      </c>
      <c r="G59" s="68"/>
      <c r="H59" s="292"/>
      <c r="I59" s="158"/>
      <c r="J59" s="158"/>
      <c r="K59" s="158"/>
      <c r="L59" s="74"/>
      <c r="M59" s="62"/>
      <c r="N59" s="68"/>
    </row>
    <row r="60" spans="1:16" x14ac:dyDescent="0.15">
      <c r="A60" s="190">
        <v>53</v>
      </c>
      <c r="B60" s="121"/>
      <c r="C60" s="72"/>
      <c r="D60" s="65">
        <f>D59/3600*10^15</f>
        <v>211951944444444.47</v>
      </c>
      <c r="E60" s="66" t="s">
        <v>13</v>
      </c>
      <c r="F60" s="67"/>
      <c r="G60" s="68"/>
      <c r="H60" s="292"/>
      <c r="I60" s="158"/>
      <c r="J60" s="158"/>
      <c r="K60" s="158"/>
      <c r="L60" s="74"/>
      <c r="M60" s="62"/>
      <c r="N60" s="68"/>
    </row>
    <row r="61" spans="1:16" x14ac:dyDescent="0.15">
      <c r="A61" s="189">
        <v>54</v>
      </c>
      <c r="B61" s="121" t="s">
        <v>18</v>
      </c>
      <c r="C61" s="72"/>
      <c r="D61" s="65">
        <f>D60+D55</f>
        <v>729812777777777.75</v>
      </c>
      <c r="E61" s="66" t="s">
        <v>13</v>
      </c>
      <c r="F61" s="67"/>
      <c r="G61" s="68"/>
      <c r="H61" s="292"/>
      <c r="I61" s="158"/>
      <c r="J61" s="158"/>
      <c r="K61" s="158"/>
      <c r="L61" s="74"/>
      <c r="M61" s="62"/>
      <c r="N61" s="68"/>
    </row>
    <row r="62" spans="1:16" x14ac:dyDescent="0.15">
      <c r="A62" s="190">
        <v>55</v>
      </c>
      <c r="B62" s="121" t="s">
        <v>11</v>
      </c>
      <c r="C62" s="72">
        <v>8760</v>
      </c>
      <c r="D62" s="65">
        <f>D61/C62</f>
        <v>83311960933.53627</v>
      </c>
      <c r="E62" s="66" t="s">
        <v>3</v>
      </c>
      <c r="F62" s="67">
        <f t="shared" ref="F62:F65" si="5">D62/10^9</f>
        <v>83.31196093353627</v>
      </c>
      <c r="G62" s="68" t="s">
        <v>7</v>
      </c>
      <c r="H62" s="292"/>
      <c r="I62" s="158"/>
      <c r="J62" s="158"/>
      <c r="K62" s="158"/>
      <c r="L62" s="74"/>
      <c r="M62" s="62"/>
      <c r="N62" s="68"/>
    </row>
    <row r="63" spans="1:16" s="4" customFormat="1" x14ac:dyDescent="0.15">
      <c r="A63" s="189">
        <v>56</v>
      </c>
      <c r="B63" s="122" t="s">
        <v>12</v>
      </c>
      <c r="C63" s="73">
        <v>2000</v>
      </c>
      <c r="D63" s="63">
        <f>D61/C63</f>
        <v>364906388888.88885</v>
      </c>
      <c r="E63" s="62" t="s">
        <v>3</v>
      </c>
      <c r="F63" s="61">
        <f t="shared" si="5"/>
        <v>364.90638888888884</v>
      </c>
      <c r="G63" s="64" t="s">
        <v>7</v>
      </c>
      <c r="H63" s="294"/>
      <c r="I63" s="157"/>
      <c r="J63" s="157"/>
      <c r="K63" s="157"/>
      <c r="L63" s="74" t="s">
        <v>149</v>
      </c>
      <c r="M63" s="62"/>
      <c r="N63" s="64"/>
    </row>
    <row r="64" spans="1:16" x14ac:dyDescent="0.15">
      <c r="A64" s="190">
        <v>57</v>
      </c>
      <c r="B64" s="116" t="s">
        <v>19</v>
      </c>
      <c r="C64" s="72"/>
      <c r="D64" s="187">
        <f>D30</f>
        <v>2.5</v>
      </c>
      <c r="E64" s="66" t="s">
        <v>4</v>
      </c>
      <c r="F64" s="67">
        <f t="shared" si="5"/>
        <v>2.5000000000000001E-9</v>
      </c>
      <c r="G64" s="68"/>
      <c r="H64" s="292"/>
      <c r="I64" s="158"/>
      <c r="J64" s="158"/>
      <c r="K64" s="158"/>
      <c r="L64" s="74"/>
      <c r="M64" s="66"/>
      <c r="N64" s="68"/>
    </row>
    <row r="65" spans="1:14" s="4" customFormat="1" x14ac:dyDescent="0.15">
      <c r="A65" s="189">
        <v>58</v>
      </c>
      <c r="B65" s="117" t="s">
        <v>20</v>
      </c>
      <c r="C65" s="73"/>
      <c r="D65" s="63">
        <f>D63/D64</f>
        <v>145962555555.55554</v>
      </c>
      <c r="E65" s="62" t="s">
        <v>3</v>
      </c>
      <c r="F65" s="61">
        <f t="shared" si="5"/>
        <v>145.96255555555555</v>
      </c>
      <c r="G65" s="64" t="s">
        <v>7</v>
      </c>
      <c r="H65" s="294"/>
      <c r="I65" s="157"/>
      <c r="J65" s="157"/>
      <c r="K65" s="157"/>
      <c r="L65" s="74" t="s">
        <v>150</v>
      </c>
      <c r="M65" s="62"/>
      <c r="N65" s="64"/>
    </row>
    <row r="66" spans="1:14" s="4" customFormat="1" x14ac:dyDescent="0.15">
      <c r="A66" s="190">
        <v>59</v>
      </c>
      <c r="B66" s="123" t="s">
        <v>266</v>
      </c>
      <c r="C66" s="100"/>
      <c r="D66" s="101"/>
      <c r="E66" s="102"/>
      <c r="F66" s="103"/>
      <c r="G66" s="104"/>
      <c r="H66" s="291"/>
      <c r="I66" s="176"/>
      <c r="J66" s="176"/>
      <c r="K66" s="176"/>
      <c r="L66" s="102"/>
      <c r="M66" s="102"/>
      <c r="N66" s="104"/>
    </row>
    <row r="67" spans="1:14" x14ac:dyDescent="0.15">
      <c r="A67" s="189">
        <v>60</v>
      </c>
      <c r="B67" s="121" t="s">
        <v>15</v>
      </c>
      <c r="C67" s="72"/>
      <c r="D67" s="65">
        <v>2188</v>
      </c>
      <c r="E67" s="66" t="s">
        <v>16</v>
      </c>
      <c r="F67" s="67"/>
      <c r="G67" s="68"/>
      <c r="H67" s="292"/>
      <c r="I67" s="158"/>
      <c r="J67" s="158"/>
      <c r="K67" s="158"/>
      <c r="L67" s="66" t="s">
        <v>175</v>
      </c>
      <c r="M67" s="66"/>
      <c r="N67" s="68"/>
    </row>
    <row r="68" spans="1:14" x14ac:dyDescent="0.15">
      <c r="A68" s="190">
        <v>61</v>
      </c>
      <c r="B68" s="121"/>
      <c r="C68" s="72"/>
      <c r="D68" s="65">
        <f>D67/3600*10^15</f>
        <v>607777777777777.75</v>
      </c>
      <c r="E68" s="66" t="s">
        <v>13</v>
      </c>
      <c r="F68" s="67"/>
      <c r="G68" s="68"/>
      <c r="H68" s="292"/>
      <c r="I68" s="158"/>
      <c r="J68" s="158"/>
      <c r="K68" s="158"/>
      <c r="L68" s="66"/>
      <c r="M68" s="66"/>
      <c r="N68" s="68"/>
    </row>
    <row r="69" spans="1:14" x14ac:dyDescent="0.15">
      <c r="A69" s="189">
        <v>62</v>
      </c>
      <c r="B69" s="121" t="s">
        <v>17</v>
      </c>
      <c r="C69" s="72"/>
      <c r="D69" s="65">
        <v>896</v>
      </c>
      <c r="E69" s="66" t="s">
        <v>16</v>
      </c>
      <c r="F69" s="67"/>
      <c r="G69" s="68"/>
      <c r="H69" s="292"/>
      <c r="I69" s="158"/>
      <c r="J69" s="158"/>
      <c r="K69" s="158"/>
      <c r="L69" s="66"/>
      <c r="M69" s="66"/>
      <c r="N69" s="68"/>
    </row>
    <row r="70" spans="1:14" x14ac:dyDescent="0.15">
      <c r="A70" s="190">
        <v>63</v>
      </c>
      <c r="B70" s="121"/>
      <c r="C70" s="72"/>
      <c r="D70" s="65">
        <f>D69/3600*10^15</f>
        <v>248888888888888.88</v>
      </c>
      <c r="E70" s="66" t="s">
        <v>13</v>
      </c>
      <c r="F70" s="67"/>
      <c r="G70" s="68"/>
      <c r="H70" s="292"/>
      <c r="I70" s="158"/>
      <c r="J70" s="158"/>
      <c r="K70" s="158"/>
      <c r="L70" s="66"/>
      <c r="M70" s="66"/>
      <c r="N70" s="68"/>
    </row>
    <row r="71" spans="1:14" x14ac:dyDescent="0.15">
      <c r="A71" s="189">
        <v>64</v>
      </c>
      <c r="B71" s="121" t="s">
        <v>18</v>
      </c>
      <c r="C71" s="72"/>
      <c r="D71" s="65">
        <f>D70+D68</f>
        <v>856666666666666.63</v>
      </c>
      <c r="E71" s="66" t="s">
        <v>13</v>
      </c>
      <c r="F71" s="67"/>
      <c r="G71" s="68"/>
      <c r="H71" s="292"/>
      <c r="I71" s="158"/>
      <c r="J71" s="158"/>
      <c r="K71" s="158"/>
      <c r="L71" s="66"/>
      <c r="M71" s="66"/>
      <c r="N71" s="68"/>
    </row>
    <row r="72" spans="1:14" x14ac:dyDescent="0.15">
      <c r="A72" s="190">
        <v>65</v>
      </c>
      <c r="B72" s="121" t="s">
        <v>11</v>
      </c>
      <c r="C72" s="72">
        <v>8760</v>
      </c>
      <c r="D72" s="65">
        <f>D71/C72</f>
        <v>97792998477.929977</v>
      </c>
      <c r="E72" s="66" t="s">
        <v>3</v>
      </c>
      <c r="F72" s="67">
        <f t="shared" ref="F72:F75" si="6">D72/10^9</f>
        <v>97.792998477929984</v>
      </c>
      <c r="G72" s="68" t="s">
        <v>7</v>
      </c>
      <c r="H72" s="292"/>
      <c r="I72" s="158"/>
      <c r="J72" s="158"/>
      <c r="K72" s="158"/>
      <c r="L72" s="66"/>
      <c r="M72" s="66"/>
      <c r="N72" s="68"/>
    </row>
    <row r="73" spans="1:14" x14ac:dyDescent="0.15">
      <c r="A73" s="189">
        <v>66</v>
      </c>
      <c r="B73" s="121" t="s">
        <v>12</v>
      </c>
      <c r="C73" s="72">
        <v>2000</v>
      </c>
      <c r="D73" s="65">
        <f>D71/C73</f>
        <v>428333333333.33331</v>
      </c>
      <c r="E73" s="66" t="s">
        <v>3</v>
      </c>
      <c r="F73" s="67">
        <f t="shared" si="6"/>
        <v>428.33333333333331</v>
      </c>
      <c r="G73" s="68" t="s">
        <v>7</v>
      </c>
      <c r="H73" s="292"/>
      <c r="I73" s="158"/>
      <c r="J73" s="158"/>
      <c r="K73" s="158"/>
      <c r="L73" s="66"/>
      <c r="M73" s="66"/>
      <c r="N73" s="68"/>
    </row>
    <row r="74" spans="1:14" x14ac:dyDescent="0.15">
      <c r="A74" s="190">
        <v>67</v>
      </c>
      <c r="B74" s="116" t="s">
        <v>19</v>
      </c>
      <c r="C74" s="72"/>
      <c r="D74" s="188">
        <f>D30</f>
        <v>2.5</v>
      </c>
      <c r="E74" s="66" t="s">
        <v>4</v>
      </c>
      <c r="F74" s="67">
        <f t="shared" si="6"/>
        <v>2.5000000000000001E-9</v>
      </c>
      <c r="G74" s="68"/>
      <c r="H74" s="292"/>
      <c r="I74" s="158"/>
      <c r="J74" s="158"/>
      <c r="K74" s="158"/>
      <c r="L74" s="66"/>
      <c r="M74" s="66"/>
      <c r="N74" s="68"/>
    </row>
    <row r="75" spans="1:14" s="4" customFormat="1" x14ac:dyDescent="0.15">
      <c r="A75" s="189">
        <v>68</v>
      </c>
      <c r="B75" s="117" t="s">
        <v>20</v>
      </c>
      <c r="C75" s="73"/>
      <c r="D75" s="63">
        <f>D73/D74</f>
        <v>171333333333.33331</v>
      </c>
      <c r="E75" s="62" t="s">
        <v>3</v>
      </c>
      <c r="F75" s="61">
        <f t="shared" si="6"/>
        <v>171.33333333333331</v>
      </c>
      <c r="G75" s="64" t="s">
        <v>7</v>
      </c>
      <c r="H75" s="294"/>
      <c r="I75" s="157"/>
      <c r="J75" s="157"/>
      <c r="K75" s="157"/>
      <c r="L75" s="62"/>
      <c r="M75" s="62"/>
      <c r="N75" s="64"/>
    </row>
    <row r="76" spans="1:14" x14ac:dyDescent="0.15">
      <c r="A76" s="190">
        <v>69</v>
      </c>
      <c r="B76" s="124"/>
      <c r="C76" s="105"/>
      <c r="D76" s="106"/>
      <c r="E76" s="99"/>
      <c r="F76" s="107"/>
      <c r="G76" s="108"/>
      <c r="H76" s="311"/>
      <c r="I76" s="177"/>
      <c r="J76" s="177"/>
      <c r="K76" s="177"/>
      <c r="L76" s="99"/>
      <c r="M76" s="99"/>
      <c r="N76" s="108"/>
    </row>
    <row r="77" spans="1:14" x14ac:dyDescent="0.15">
      <c r="A77" s="189">
        <v>70</v>
      </c>
      <c r="B77" s="73" t="s">
        <v>267</v>
      </c>
      <c r="C77" s="72"/>
      <c r="D77" s="70"/>
      <c r="E77" s="66"/>
      <c r="F77" s="67"/>
      <c r="G77" s="68"/>
      <c r="H77" s="292"/>
      <c r="I77" s="158"/>
      <c r="J77" s="158"/>
      <c r="K77" s="158"/>
      <c r="L77" s="66"/>
      <c r="M77" s="66"/>
      <c r="N77" s="68"/>
    </row>
    <row r="78" spans="1:14" x14ac:dyDescent="0.15">
      <c r="A78" s="190">
        <v>71</v>
      </c>
      <c r="B78" s="72" t="s">
        <v>9</v>
      </c>
      <c r="C78" s="81">
        <v>0.14299999999999999</v>
      </c>
      <c r="D78" s="65">
        <v>176000000000000</v>
      </c>
      <c r="E78" s="66" t="s">
        <v>13</v>
      </c>
      <c r="F78" s="66"/>
      <c r="G78" s="68"/>
      <c r="H78" s="292"/>
      <c r="I78" s="158"/>
      <c r="J78" s="158"/>
      <c r="K78" s="158"/>
      <c r="L78" s="66" t="s">
        <v>176</v>
      </c>
      <c r="M78" s="66"/>
      <c r="N78" s="68"/>
    </row>
    <row r="79" spans="1:14" x14ac:dyDescent="0.15">
      <c r="A79" s="189">
        <v>72</v>
      </c>
      <c r="B79" s="75" t="s">
        <v>10</v>
      </c>
      <c r="C79" s="72"/>
      <c r="D79" s="65">
        <f>D78/C78</f>
        <v>1230769230769230.8</v>
      </c>
      <c r="E79" s="66" t="s">
        <v>13</v>
      </c>
      <c r="F79" s="66"/>
      <c r="G79" s="68"/>
      <c r="H79" s="292"/>
      <c r="I79" s="158"/>
      <c r="J79" s="158"/>
      <c r="K79" s="158"/>
      <c r="L79" s="66" t="s">
        <v>177</v>
      </c>
      <c r="M79" s="66"/>
      <c r="N79" s="68"/>
    </row>
    <row r="80" spans="1:14" x14ac:dyDescent="0.15">
      <c r="A80" s="190">
        <v>73</v>
      </c>
      <c r="B80" s="75" t="s">
        <v>11</v>
      </c>
      <c r="C80" s="72">
        <v>8760</v>
      </c>
      <c r="D80" s="65">
        <f>D79/C80</f>
        <v>140498770635.75693</v>
      </c>
      <c r="E80" s="66" t="s">
        <v>3</v>
      </c>
      <c r="F80" s="67">
        <f t="shared" ref="F80:F83" si="7">D80/10^9</f>
        <v>140.49877063575693</v>
      </c>
      <c r="G80" s="68" t="s">
        <v>7</v>
      </c>
      <c r="H80" s="292"/>
      <c r="I80" s="158"/>
      <c r="J80" s="158"/>
      <c r="K80" s="158"/>
      <c r="L80" s="66" t="s">
        <v>180</v>
      </c>
      <c r="M80" s="66"/>
      <c r="N80" s="68"/>
    </row>
    <row r="81" spans="1:14" x14ac:dyDescent="0.15">
      <c r="A81" s="189">
        <v>74</v>
      </c>
      <c r="B81" s="75" t="s">
        <v>12</v>
      </c>
      <c r="C81" s="72">
        <v>2000</v>
      </c>
      <c r="D81" s="65">
        <f>D79/C81</f>
        <v>615384615384.61536</v>
      </c>
      <c r="E81" s="66" t="s">
        <v>3</v>
      </c>
      <c r="F81" s="67">
        <f t="shared" si="7"/>
        <v>615.38461538461536</v>
      </c>
      <c r="G81" s="68" t="s">
        <v>7</v>
      </c>
      <c r="H81" s="292"/>
      <c r="I81" s="158"/>
      <c r="J81" s="158"/>
      <c r="K81" s="158"/>
      <c r="L81" s="66" t="s">
        <v>178</v>
      </c>
      <c r="M81" s="66"/>
      <c r="N81" s="68"/>
    </row>
    <row r="82" spans="1:14" x14ac:dyDescent="0.15">
      <c r="A82" s="190">
        <v>75</v>
      </c>
      <c r="B82" s="72" t="s">
        <v>160</v>
      </c>
      <c r="C82" s="72"/>
      <c r="D82" s="187">
        <f>D30</f>
        <v>2.5</v>
      </c>
      <c r="E82" s="66" t="s">
        <v>4</v>
      </c>
      <c r="F82" s="67">
        <f t="shared" si="7"/>
        <v>2.5000000000000001E-9</v>
      </c>
      <c r="G82" s="68"/>
      <c r="H82" s="292"/>
      <c r="I82" s="158"/>
      <c r="J82" s="158"/>
      <c r="K82" s="158"/>
      <c r="L82" s="66"/>
      <c r="M82" s="66"/>
      <c r="N82" s="68"/>
    </row>
    <row r="83" spans="1:14" s="4" customFormat="1" ht="9.75" thickBot="1" x14ac:dyDescent="0.2">
      <c r="A83" s="189">
        <v>76</v>
      </c>
      <c r="B83" s="76" t="s">
        <v>161</v>
      </c>
      <c r="C83" s="76"/>
      <c r="D83" s="78">
        <f>D81/D82</f>
        <v>246153846153.84613</v>
      </c>
      <c r="E83" s="77" t="s">
        <v>3</v>
      </c>
      <c r="F83" s="79">
        <f t="shared" si="7"/>
        <v>246.15384615384613</v>
      </c>
      <c r="G83" s="80" t="s">
        <v>7</v>
      </c>
      <c r="H83" s="312"/>
      <c r="I83" s="178"/>
      <c r="J83" s="178"/>
      <c r="K83" s="178"/>
      <c r="L83" s="77"/>
      <c r="M83" s="77"/>
      <c r="N83" s="80"/>
    </row>
    <row r="84" spans="1:14" x14ac:dyDescent="0.15">
      <c r="B84" s="1"/>
      <c r="D84" s="2"/>
      <c r="F84" s="3"/>
    </row>
    <row r="85" spans="1:14" s="4" customFormat="1" x14ac:dyDescent="0.15">
      <c r="A85" s="129"/>
      <c r="D85" s="5"/>
      <c r="F85" s="6"/>
      <c r="H85" s="159"/>
      <c r="I85" s="159"/>
      <c r="J85" s="159"/>
      <c r="K85" s="159"/>
    </row>
    <row r="86" spans="1:14" x14ac:dyDescent="0.15">
      <c r="D86" s="2"/>
      <c r="F86" s="3"/>
    </row>
  </sheetData>
  <conditionalFormatting sqref="J35:J36 J42 J22:J23 J31:J32 H27 H23 J27">
    <cfRule type="colorScale" priority="8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35:J36 J42 J22:J23 J31:J32 H27 H23 J27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5:J36 J42 J22:J23 J31:J32 H27 H23 J27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5:J36 J31:J32 H27 H23 J23 J27 J42:J50">
    <cfRule type="colorScale" priority="7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51 J18 H42 H19:H30 H32 H34:H39">
    <cfRule type="colorScale" priority="8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42:H51 H19:H30 H32 H34:H39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5:J36 J22:J23 J31:J32 H27 H23 J27 J42:J50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5:J36 J31:J32 H27 H23 J23 J27 J42:J50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0:N22 N51 M9:M22 M23:N32 M34:N40 H42:H51 H32 H20:H30 J20:J23 J35:J36 J31:J32 H34:H39 I20 J27 M42:N50 N41 J42:J50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9:H50">
    <cfRule type="colorScale" priority="8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49:H50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9:H50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1 H42 H19:H30 H32 H34:H39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:H30 H51 H32 H34:H39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2:H51 H20:H30 H32 H34:H39">
    <cfRule type="colorScale" priority="9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42:H44 H51 H19:H30 H32 H34:H39">
    <cfRule type="colorScale" priority="94">
      <colorScale>
        <cfvo type="min"/>
        <cfvo type="max"/>
        <color theme="0"/>
        <color theme="0"/>
      </colorScale>
    </cfRule>
  </conditionalFormatting>
  <conditionalFormatting sqref="H33">
    <cfRule type="colorScale" priority="9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33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3">
    <cfRule type="colorScale" priority="98">
      <colorScale>
        <cfvo type="min"/>
        <cfvo type="max"/>
        <color theme="0"/>
        <color theme="0"/>
      </colorScale>
    </cfRule>
  </conditionalFormatting>
  <conditionalFormatting sqref="M33:N33 H33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2:H50 H32 L31:L32 L42:L50 J31:J32 J42:J50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5:K36 K22:K23 K42 K27 K31:K32">
    <cfRule type="colorScale" priority="6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35:K36 K22:K23 K42 K27 K31:K32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5:K36 K22:K23 K42 K27 K31:K32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5:K36 K27 K23 K31:K32 K42:K50">
    <cfRule type="colorScale" priority="5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18">
    <cfRule type="colorScale" priority="6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35:K36 K22:K23 K27 K31:K32 K42:K50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5:K36 K27 K23 K31:K32 K42:K50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0:K23 K35:K36 K27 K31:K32 K42:K50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1:K32 K42:K50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:H30 H32:H39">
    <cfRule type="colorScale" priority="10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19:H30 H32:H39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0">
    <cfRule type="colorScale" priority="42">
      <colorScale>
        <cfvo type="min"/>
        <cfvo type="max"/>
        <color rgb="FF63BE7B"/>
        <color rgb="FFFCFCFF"/>
      </colorScale>
    </cfRule>
  </conditionalFormatting>
  <conditionalFormatting sqref="L29 H20">
    <cfRule type="colorScale" priority="41">
      <colorScale>
        <cfvo type="min"/>
        <cfvo type="max"/>
        <color rgb="FF63BE7B"/>
        <color rgb="FFFCFCFF"/>
      </colorScale>
    </cfRule>
  </conditionalFormatting>
  <conditionalFormatting sqref="H20:H30 H32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5:H36">
    <cfRule type="colorScale" priority="3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35:H36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5:H36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5:H36">
    <cfRule type="colorScale" priority="3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35:H36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5:H36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 I23">
    <cfRule type="colorScale" priority="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27 I23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7 I23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 I23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51 I42 I19 I34:I39 I32 I21:I30 J24:K26 J28:K30 J34:K34 J37:K39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34:I39 I19 I32 I21:I30 J24:K26 J28:K30 J34:K34 J37:K39 I42:I51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7 I2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7 I23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4:I39 I32 I21:I30 J24:K26 J28:K30 J34:K34 J37:K39 I42:I51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1 I42 I19 I34:I39 I32 I21:I30 J24:K26 J28:K30 J34:K34 J37:K39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1 I19 I34:I39 I32 I21:I30 J24:K26 J28:K30 J34:K34 J37:K39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1:I30 I34:I39 I32 J24:K26 J28:K30 J34:K34 J37:K39 I42:I51">
    <cfRule type="colorScale" priority="2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42:I44 I51 I19 I34:I39 I32 I21:I30 J24:K26 J28:K30 J34:K34 J37:K39">
    <cfRule type="colorScale" priority="26">
      <colorScale>
        <cfvo type="min"/>
        <cfvo type="max"/>
        <color theme="0"/>
        <color theme="0"/>
      </colorScale>
    </cfRule>
  </conditionalFormatting>
  <conditionalFormatting sqref="I33:K33">
    <cfRule type="colorScale" priority="2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33:K33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3:K33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3:K33">
    <cfRule type="colorScale" priority="30">
      <colorScale>
        <cfvo type="min"/>
        <cfvo type="max"/>
        <color theme="0"/>
        <color theme="0"/>
      </colorScale>
    </cfRule>
  </conditionalFormatting>
  <conditionalFormatting sqref="I33:K33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2:I50 I32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8:I19 I32:I39 I21:I30 J24:K26 J28:K30 J33:K34 J37:K39">
    <cfRule type="colorScale" priority="3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32:I39 I19 I21:I30 J24:K26 J28:K30 J33:K34 J37:K39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1:I30 I32 J24:K26 J28:K30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5:I36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35:I3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5:I3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5:I36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35:I3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5:I3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L9" r:id="rId1" xr:uid="{F6DCF8BB-F152-4A54-A578-AD802923DB97}"/>
    <hyperlink ref="L16" r:id="rId2" xr:uid="{D6B19804-D96D-4B31-9115-6815CF1300D9}"/>
    <hyperlink ref="L15" r:id="rId3" xr:uid="{85C304C1-179C-4B86-97ED-CA21097B9E74}"/>
    <hyperlink ref="L17" r:id="rId4" xr:uid="{4F990FF1-E214-4117-82D6-1998A478BD53}"/>
  </hyperlinks>
  <pageMargins left="0.70866141732283472" right="0.70866141732283472" top="0.78740157480314965" bottom="0.78740157480314965" header="0.31496062992125984" footer="0.31496062992125984"/>
  <pageSetup paperSize="9" scale="15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5F8AA-DEA5-4242-A253-6FFA9465CAF0}">
  <sheetPr transitionEvaluation="1">
    <pageSetUpPr fitToPage="1"/>
  </sheetPr>
  <dimension ref="A1:AJ98"/>
  <sheetViews>
    <sheetView showGridLines="0" zoomScale="60" zoomScaleNormal="60" zoomScaleSheetLayoutView="100" workbookViewId="0">
      <pane xSplit="2" ySplit="7" topLeftCell="C20" activePane="bottomRight" state="frozen"/>
      <selection activeCell="A7" sqref="A7"/>
      <selection pane="topRight" activeCell="A7" sqref="A7"/>
      <selection pane="bottomLeft" activeCell="A7" sqref="A7"/>
      <selection pane="bottomRight" activeCell="AK75" sqref="AK75"/>
    </sheetView>
  </sheetViews>
  <sheetFormatPr baseColWidth="10" defaultColWidth="13.59765625" defaultRowHeight="12.75" x14ac:dyDescent="0.2"/>
  <cols>
    <col min="1" max="1" width="70.796875" style="7" customWidth="1"/>
    <col min="2" max="2" width="6.59765625" style="8" customWidth="1"/>
    <col min="3" max="3" width="18" style="7" bestFit="1" customWidth="1"/>
    <col min="4" max="6" width="12.19921875" style="7" customWidth="1"/>
    <col min="7" max="7" width="19" style="7" bestFit="1" customWidth="1"/>
    <col min="8" max="10" width="12.19921875" style="7" customWidth="1"/>
    <col min="11" max="11" width="16.19921875" style="7" bestFit="1" customWidth="1"/>
    <col min="12" max="12" width="14.19921875" style="7" bestFit="1" customWidth="1"/>
    <col min="13" max="13" width="14.19921875" style="7" customWidth="1"/>
    <col min="14" max="14" width="14.59765625" style="7" customWidth="1"/>
    <col min="15" max="15" width="14.796875" style="7" customWidth="1"/>
    <col min="16" max="17" width="13.19921875" style="7" bestFit="1" customWidth="1"/>
    <col min="18" max="20" width="12.19921875" style="7" customWidth="1"/>
    <col min="21" max="21" width="12.796875" style="7" customWidth="1"/>
    <col min="22" max="22" width="12.19921875" style="7" customWidth="1"/>
    <col min="23" max="23" width="13.59765625" style="7" customWidth="1"/>
    <col min="24" max="24" width="14.19921875" style="7" bestFit="1" customWidth="1"/>
    <col min="25" max="25" width="12.19921875" style="7" customWidth="1"/>
    <col min="26" max="28" width="15" style="7" customWidth="1"/>
    <col min="29" max="29" width="19.19921875" style="7" customWidth="1"/>
    <col min="30" max="30" width="15.59765625" style="7" customWidth="1"/>
    <col min="31" max="32" width="13.59765625" style="7" customWidth="1"/>
    <col min="33" max="33" width="17.796875" style="7" customWidth="1"/>
    <col min="34" max="34" width="16.19921875" style="7" customWidth="1"/>
    <col min="35" max="35" width="17.3984375" style="7" customWidth="1"/>
    <col min="36" max="36" width="16" style="7" customWidth="1"/>
    <col min="37" max="16384" width="13.59765625" style="7"/>
  </cols>
  <sheetData>
    <row r="1" spans="1:35" ht="13.15" customHeight="1" x14ac:dyDescent="0.2">
      <c r="A1" s="56" t="s">
        <v>147</v>
      </c>
      <c r="B1" s="36" t="s">
        <v>146</v>
      </c>
      <c r="C1" s="55" t="s">
        <v>145</v>
      </c>
      <c r="D1" s="54"/>
      <c r="E1" s="54"/>
      <c r="F1" s="53"/>
      <c r="G1" s="55" t="s">
        <v>144</v>
      </c>
      <c r="H1" s="54"/>
      <c r="I1" s="54"/>
      <c r="J1" s="53"/>
      <c r="K1" s="55" t="s">
        <v>143</v>
      </c>
      <c r="L1" s="54"/>
      <c r="M1" s="54"/>
      <c r="N1" s="54"/>
      <c r="O1" s="54"/>
      <c r="P1" s="54"/>
      <c r="Q1" s="54"/>
      <c r="R1" s="54"/>
      <c r="S1" s="54"/>
      <c r="T1" s="54"/>
      <c r="U1" s="53"/>
      <c r="V1" s="55" t="s">
        <v>142</v>
      </c>
      <c r="W1" s="54"/>
      <c r="X1" s="54"/>
      <c r="Y1" s="53"/>
      <c r="Z1" s="57" t="s">
        <v>141</v>
      </c>
      <c r="AA1" s="54"/>
      <c r="AB1" s="54"/>
      <c r="AC1" s="56" t="s">
        <v>140</v>
      </c>
      <c r="AD1" s="55" t="s">
        <v>139</v>
      </c>
      <c r="AE1" s="54"/>
      <c r="AF1" s="53"/>
      <c r="AG1" s="55" t="s">
        <v>138</v>
      </c>
      <c r="AH1" s="54"/>
      <c r="AI1" s="53"/>
    </row>
    <row r="2" spans="1:35" ht="13.15" customHeight="1" x14ac:dyDescent="0.2">
      <c r="A2" s="52" t="s">
        <v>137</v>
      </c>
      <c r="B2" s="22"/>
      <c r="F2" s="47"/>
      <c r="J2" s="47"/>
      <c r="P2" s="51"/>
      <c r="U2" s="47"/>
      <c r="Y2" s="47"/>
      <c r="Z2" s="50"/>
      <c r="AC2" s="49" t="s">
        <v>136</v>
      </c>
      <c r="AD2" s="48" t="s">
        <v>135</v>
      </c>
      <c r="AF2" s="47"/>
      <c r="AI2" s="47"/>
    </row>
    <row r="3" spans="1:35" ht="13.15" customHeight="1" x14ac:dyDescent="0.2">
      <c r="A3" s="46" t="s">
        <v>134</v>
      </c>
      <c r="B3" s="38"/>
      <c r="C3" s="44"/>
      <c r="D3" s="44"/>
      <c r="E3" s="44"/>
      <c r="F3" s="43"/>
      <c r="G3" s="44"/>
      <c r="H3" s="44"/>
      <c r="I3" s="44"/>
      <c r="J3" s="43"/>
      <c r="K3" s="44"/>
      <c r="L3" s="44"/>
      <c r="M3" s="44"/>
      <c r="N3" s="44"/>
      <c r="O3" s="44"/>
      <c r="P3" s="44"/>
      <c r="Q3" s="44"/>
      <c r="R3" s="44"/>
      <c r="S3" s="44"/>
      <c r="T3" s="44"/>
      <c r="U3" s="43"/>
      <c r="V3" s="44"/>
      <c r="W3" s="44"/>
      <c r="X3" s="44"/>
      <c r="Y3" s="43"/>
      <c r="Z3" s="44"/>
      <c r="AA3" s="44"/>
      <c r="AB3" s="44"/>
      <c r="AC3" s="45"/>
      <c r="AD3" s="44"/>
      <c r="AE3" s="44"/>
      <c r="AF3" s="43"/>
      <c r="AG3" s="44"/>
      <c r="AH3" s="44"/>
      <c r="AI3" s="43"/>
    </row>
    <row r="4" spans="1:35" ht="13.15" customHeight="1" x14ac:dyDescent="0.2">
      <c r="A4" s="23"/>
      <c r="B4" s="22"/>
      <c r="C4" s="39" t="s">
        <v>132</v>
      </c>
      <c r="D4" s="39" t="s">
        <v>131</v>
      </c>
      <c r="E4" s="39" t="s">
        <v>133</v>
      </c>
      <c r="F4" s="38" t="s">
        <v>120</v>
      </c>
      <c r="G4" s="39" t="s">
        <v>132</v>
      </c>
      <c r="H4" s="39" t="s">
        <v>131</v>
      </c>
      <c r="I4" s="39" t="s">
        <v>120</v>
      </c>
      <c r="J4" s="38" t="s">
        <v>130</v>
      </c>
      <c r="K4" s="39" t="s">
        <v>129</v>
      </c>
      <c r="L4" s="39" t="s">
        <v>128</v>
      </c>
      <c r="M4" s="39" t="s">
        <v>127</v>
      </c>
      <c r="N4" s="39" t="s">
        <v>126</v>
      </c>
      <c r="O4" s="39" t="s">
        <v>125</v>
      </c>
      <c r="P4" s="39" t="s">
        <v>124</v>
      </c>
      <c r="Q4" s="39" t="s">
        <v>124</v>
      </c>
      <c r="R4" s="39" t="s">
        <v>123</v>
      </c>
      <c r="S4" s="39" t="s">
        <v>122</v>
      </c>
      <c r="T4" s="39" t="s">
        <v>121</v>
      </c>
      <c r="U4" s="38" t="s">
        <v>120</v>
      </c>
      <c r="V4" s="39" t="s">
        <v>119</v>
      </c>
      <c r="W4" s="41" t="s">
        <v>118</v>
      </c>
      <c r="X4" s="321" t="s">
        <v>117</v>
      </c>
      <c r="Y4" s="322"/>
      <c r="Z4" s="323" t="s">
        <v>116</v>
      </c>
      <c r="AA4" s="326" t="s">
        <v>115</v>
      </c>
      <c r="AB4" s="326" t="s">
        <v>114</v>
      </c>
      <c r="AC4" s="318" t="s">
        <v>113</v>
      </c>
      <c r="AD4" s="42" t="s">
        <v>112</v>
      </c>
      <c r="AE4" s="39" t="s">
        <v>111</v>
      </c>
      <c r="AF4" s="38" t="s">
        <v>110</v>
      </c>
      <c r="AG4" s="39" t="s">
        <v>109</v>
      </c>
      <c r="AH4" s="39" t="s">
        <v>108</v>
      </c>
      <c r="AI4" s="38" t="s">
        <v>18</v>
      </c>
    </row>
    <row r="5" spans="1:35" ht="13.15" customHeight="1" x14ac:dyDescent="0.2">
      <c r="A5" s="23"/>
      <c r="B5" s="22"/>
      <c r="C5" s="39"/>
      <c r="D5" s="39"/>
      <c r="E5" s="39"/>
      <c r="F5" s="38" t="s">
        <v>107</v>
      </c>
      <c r="G5" s="39"/>
      <c r="H5" s="39"/>
      <c r="I5" s="39" t="s">
        <v>106</v>
      </c>
      <c r="J5" s="38" t="s">
        <v>105</v>
      </c>
      <c r="K5" s="39" t="s">
        <v>104</v>
      </c>
      <c r="L5" s="39" t="s">
        <v>103</v>
      </c>
      <c r="M5" s="39" t="s">
        <v>102</v>
      </c>
      <c r="N5" s="39" t="s">
        <v>101</v>
      </c>
      <c r="O5" s="39" t="s">
        <v>100</v>
      </c>
      <c r="P5" s="39" t="s">
        <v>99</v>
      </c>
      <c r="Q5" s="39" t="s">
        <v>98</v>
      </c>
      <c r="R5" s="39" t="s">
        <v>97</v>
      </c>
      <c r="S5" s="39" t="s">
        <v>80</v>
      </c>
      <c r="T5" s="39" t="s">
        <v>96</v>
      </c>
      <c r="U5" s="38" t="s">
        <v>95</v>
      </c>
      <c r="V5" s="39" t="s">
        <v>94</v>
      </c>
      <c r="W5" s="41" t="s">
        <v>93</v>
      </c>
      <c r="X5" s="39" t="s">
        <v>92</v>
      </c>
      <c r="Y5" s="38" t="s">
        <v>91</v>
      </c>
      <c r="Z5" s="324"/>
      <c r="AA5" s="327"/>
      <c r="AB5" s="327"/>
      <c r="AC5" s="319"/>
      <c r="AD5" s="39"/>
      <c r="AE5" s="39" t="s">
        <v>90</v>
      </c>
      <c r="AF5" s="38" t="s">
        <v>89</v>
      </c>
      <c r="AG5" s="39" t="s">
        <v>88</v>
      </c>
      <c r="AH5" s="39" t="s">
        <v>88</v>
      </c>
      <c r="AI5" s="38"/>
    </row>
    <row r="6" spans="1:35" ht="13.15" customHeight="1" x14ac:dyDescent="0.2">
      <c r="A6" s="23"/>
      <c r="B6" s="22"/>
      <c r="C6" s="39"/>
      <c r="D6" s="39"/>
      <c r="E6" s="39"/>
      <c r="F6" s="38" t="s">
        <v>87</v>
      </c>
      <c r="G6" s="39"/>
      <c r="H6" s="39"/>
      <c r="I6" s="39" t="s">
        <v>87</v>
      </c>
      <c r="J6" s="38" t="s">
        <v>86</v>
      </c>
      <c r="K6" s="39"/>
      <c r="L6" s="39" t="s">
        <v>85</v>
      </c>
      <c r="M6" s="39"/>
      <c r="N6" s="39"/>
      <c r="O6" s="39" t="s">
        <v>84</v>
      </c>
      <c r="P6" s="39"/>
      <c r="Q6" s="39"/>
      <c r="R6" s="39"/>
      <c r="S6" s="39"/>
      <c r="T6" s="39"/>
      <c r="U6" s="38" t="s">
        <v>83</v>
      </c>
      <c r="V6" s="39" t="s">
        <v>80</v>
      </c>
      <c r="W6" s="41" t="s">
        <v>82</v>
      </c>
      <c r="X6" s="39" t="s">
        <v>81</v>
      </c>
      <c r="Y6" s="38" t="s">
        <v>80</v>
      </c>
      <c r="Z6" s="324"/>
      <c r="AA6" s="327"/>
      <c r="AB6" s="327"/>
      <c r="AC6" s="319"/>
      <c r="AD6" s="39"/>
      <c r="AE6" s="39"/>
      <c r="AF6" s="38"/>
      <c r="AG6" s="39" t="s">
        <v>79</v>
      </c>
      <c r="AH6" s="39" t="s">
        <v>79</v>
      </c>
      <c r="AI6" s="38"/>
    </row>
    <row r="7" spans="1:35" ht="13.15" customHeight="1" x14ac:dyDescent="0.2">
      <c r="A7" s="23" t="s">
        <v>78</v>
      </c>
      <c r="B7" s="22"/>
      <c r="C7" s="39"/>
      <c r="D7" s="39"/>
      <c r="E7" s="39"/>
      <c r="F7" s="38" t="s">
        <v>77</v>
      </c>
      <c r="G7" s="39"/>
      <c r="H7" s="39"/>
      <c r="I7" s="39" t="s">
        <v>77</v>
      </c>
      <c r="J7" s="38"/>
      <c r="K7" s="39"/>
      <c r="L7" s="39"/>
      <c r="M7" s="39"/>
      <c r="N7" s="39"/>
      <c r="O7" s="39"/>
      <c r="P7" s="39"/>
      <c r="Q7" s="39"/>
      <c r="R7" s="39"/>
      <c r="S7" s="39"/>
      <c r="T7" s="39"/>
      <c r="U7" s="38" t="s">
        <v>76</v>
      </c>
      <c r="V7" s="39"/>
      <c r="W7" s="39"/>
      <c r="X7" s="39"/>
      <c r="Y7" s="38"/>
      <c r="Z7" s="325"/>
      <c r="AA7" s="328"/>
      <c r="AB7" s="328"/>
      <c r="AC7" s="320"/>
      <c r="AD7" s="40"/>
      <c r="AE7" s="39"/>
      <c r="AF7" s="38"/>
      <c r="AG7" s="39"/>
      <c r="AH7" s="39"/>
      <c r="AI7" s="38"/>
    </row>
    <row r="8" spans="1:35" ht="13.15" customHeight="1" x14ac:dyDescent="0.2">
      <c r="A8" s="37" t="s">
        <v>75</v>
      </c>
      <c r="B8" s="36">
        <v>1</v>
      </c>
      <c r="C8" s="33">
        <v>75404</v>
      </c>
      <c r="D8" s="32">
        <v>0</v>
      </c>
      <c r="E8" s="32">
        <v>0</v>
      </c>
      <c r="F8" s="34">
        <v>0</v>
      </c>
      <c r="G8" s="33">
        <v>1506400</v>
      </c>
      <c r="H8" s="32">
        <v>0</v>
      </c>
      <c r="I8" s="32">
        <v>0</v>
      </c>
      <c r="J8" s="34">
        <v>0</v>
      </c>
      <c r="K8" s="33">
        <v>87989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4">
        <v>0</v>
      </c>
      <c r="V8" s="32">
        <v>0</v>
      </c>
      <c r="W8" s="32">
        <v>0</v>
      </c>
      <c r="X8" s="33">
        <v>200649</v>
      </c>
      <c r="Y8" s="31">
        <v>8005</v>
      </c>
      <c r="Z8" s="33">
        <v>625354</v>
      </c>
      <c r="AA8" s="33">
        <v>1078513</v>
      </c>
      <c r="AB8" s="33">
        <v>93198</v>
      </c>
      <c r="AC8" s="35">
        <v>214105</v>
      </c>
      <c r="AD8" s="32">
        <v>0</v>
      </c>
      <c r="AE8" s="32">
        <v>0</v>
      </c>
      <c r="AF8" s="34">
        <v>0</v>
      </c>
      <c r="AG8" s="33">
        <v>3889617</v>
      </c>
      <c r="AH8" s="32">
        <v>0</v>
      </c>
      <c r="AI8" s="31">
        <v>3889617</v>
      </c>
    </row>
    <row r="9" spans="1:35" ht="13.15" customHeight="1" x14ac:dyDescent="0.2">
      <c r="A9" s="23" t="s">
        <v>74</v>
      </c>
      <c r="B9" s="22">
        <v>2</v>
      </c>
      <c r="C9" s="9">
        <v>1222256</v>
      </c>
      <c r="D9" s="9">
        <v>3391</v>
      </c>
      <c r="E9" s="9">
        <v>66128</v>
      </c>
      <c r="F9" s="18">
        <v>0</v>
      </c>
      <c r="G9" s="19">
        <v>0</v>
      </c>
      <c r="H9" s="9">
        <v>39</v>
      </c>
      <c r="I9" s="9">
        <v>258</v>
      </c>
      <c r="J9" s="18">
        <v>383</v>
      </c>
      <c r="K9" s="9">
        <v>3621788</v>
      </c>
      <c r="L9" s="9">
        <v>103586</v>
      </c>
      <c r="M9" s="9">
        <v>313517</v>
      </c>
      <c r="N9" s="9">
        <v>279804</v>
      </c>
      <c r="O9" s="9">
        <v>642282</v>
      </c>
      <c r="P9" s="9">
        <v>149426</v>
      </c>
      <c r="Q9" s="9">
        <v>86481</v>
      </c>
      <c r="R9" s="9">
        <v>19897</v>
      </c>
      <c r="S9" s="9">
        <v>46539</v>
      </c>
      <c r="T9" s="19">
        <v>0</v>
      </c>
      <c r="U9" s="18">
        <v>72205</v>
      </c>
      <c r="V9" s="19">
        <v>0</v>
      </c>
      <c r="W9" s="19">
        <v>0</v>
      </c>
      <c r="X9" s="9">
        <v>5760527</v>
      </c>
      <c r="Y9" s="21">
        <v>0</v>
      </c>
      <c r="Z9" s="19">
        <v>0</v>
      </c>
      <c r="AA9" s="19">
        <v>104438</v>
      </c>
      <c r="AB9" s="19">
        <v>0</v>
      </c>
      <c r="AC9" s="20">
        <v>0</v>
      </c>
      <c r="AD9" s="9">
        <v>114217</v>
      </c>
      <c r="AE9" s="9">
        <v>829136</v>
      </c>
      <c r="AF9" s="21">
        <v>0</v>
      </c>
      <c r="AG9" s="9">
        <v>11538529</v>
      </c>
      <c r="AH9" s="9">
        <v>1897770</v>
      </c>
      <c r="AI9" s="18">
        <v>13436299</v>
      </c>
    </row>
    <row r="10" spans="1:35" ht="13.15" customHeight="1" x14ac:dyDescent="0.2">
      <c r="A10" s="23" t="s">
        <v>73</v>
      </c>
      <c r="B10" s="22">
        <v>3</v>
      </c>
      <c r="C10" s="19">
        <v>90974</v>
      </c>
      <c r="D10" s="19">
        <v>0</v>
      </c>
      <c r="E10" s="19">
        <v>115</v>
      </c>
      <c r="F10" s="21">
        <v>0</v>
      </c>
      <c r="G10" s="19">
        <v>6563</v>
      </c>
      <c r="H10" s="9">
        <v>0</v>
      </c>
      <c r="I10" s="9">
        <v>0</v>
      </c>
      <c r="J10" s="21">
        <v>13</v>
      </c>
      <c r="K10" s="19">
        <v>21966</v>
      </c>
      <c r="L10" s="9">
        <v>0</v>
      </c>
      <c r="M10" s="9">
        <v>1781</v>
      </c>
      <c r="N10" s="19">
        <v>942</v>
      </c>
      <c r="O10" s="19">
        <v>0</v>
      </c>
      <c r="P10" s="9">
        <v>29584</v>
      </c>
      <c r="Q10" s="9">
        <v>0</v>
      </c>
      <c r="R10" s="19">
        <v>677</v>
      </c>
      <c r="S10" s="9">
        <v>0</v>
      </c>
      <c r="T10" s="19">
        <v>443</v>
      </c>
      <c r="U10" s="18">
        <v>7443</v>
      </c>
      <c r="V10" s="19">
        <v>0</v>
      </c>
      <c r="W10" s="19">
        <v>0</v>
      </c>
      <c r="X10" s="9">
        <v>0</v>
      </c>
      <c r="Y10" s="21">
        <v>0</v>
      </c>
      <c r="Z10" s="19">
        <v>0</v>
      </c>
      <c r="AA10" s="19">
        <v>0</v>
      </c>
      <c r="AB10" s="19">
        <v>0</v>
      </c>
      <c r="AC10" s="20">
        <v>0</v>
      </c>
      <c r="AD10" s="19">
        <v>0</v>
      </c>
      <c r="AE10" s="19">
        <v>0</v>
      </c>
      <c r="AF10" s="21">
        <v>0</v>
      </c>
      <c r="AG10" s="9">
        <v>119516</v>
      </c>
      <c r="AH10" s="9">
        <v>40984</v>
      </c>
      <c r="AI10" s="18">
        <v>160500</v>
      </c>
    </row>
    <row r="11" spans="1:35" ht="13.15" customHeight="1" x14ac:dyDescent="0.2">
      <c r="A11" s="16" t="s">
        <v>72</v>
      </c>
      <c r="B11" s="15">
        <v>4</v>
      </c>
      <c r="C11" s="11">
        <v>1388635</v>
      </c>
      <c r="D11" s="11">
        <v>3391</v>
      </c>
      <c r="E11" s="11">
        <v>66243</v>
      </c>
      <c r="F11" s="10">
        <v>0</v>
      </c>
      <c r="G11" s="11">
        <v>1512963</v>
      </c>
      <c r="H11" s="11">
        <v>39</v>
      </c>
      <c r="I11" s="11">
        <v>258</v>
      </c>
      <c r="J11" s="10">
        <v>395</v>
      </c>
      <c r="K11" s="11">
        <v>3731743</v>
      </c>
      <c r="L11" s="11">
        <v>103586</v>
      </c>
      <c r="M11" s="11">
        <v>315298</v>
      </c>
      <c r="N11" s="11">
        <v>280746</v>
      </c>
      <c r="O11" s="11">
        <v>642282</v>
      </c>
      <c r="P11" s="11">
        <v>179010</v>
      </c>
      <c r="Q11" s="11">
        <v>86481</v>
      </c>
      <c r="R11" s="11">
        <v>20574</v>
      </c>
      <c r="S11" s="11">
        <v>46539</v>
      </c>
      <c r="T11" s="12">
        <v>443</v>
      </c>
      <c r="U11" s="10">
        <v>79648</v>
      </c>
      <c r="V11" s="12">
        <v>0</v>
      </c>
      <c r="W11" s="12">
        <v>0</v>
      </c>
      <c r="X11" s="11">
        <v>5961176</v>
      </c>
      <c r="Y11" s="10">
        <v>8005</v>
      </c>
      <c r="Z11" s="11">
        <v>625354</v>
      </c>
      <c r="AA11" s="11">
        <v>1182951</v>
      </c>
      <c r="AB11" s="11">
        <v>93198</v>
      </c>
      <c r="AC11" s="29">
        <v>214105</v>
      </c>
      <c r="AD11" s="11">
        <v>114217</v>
      </c>
      <c r="AE11" s="11">
        <v>829136</v>
      </c>
      <c r="AF11" s="14">
        <v>0</v>
      </c>
      <c r="AG11" s="11">
        <v>15547663</v>
      </c>
      <c r="AH11" s="11">
        <v>1938754</v>
      </c>
      <c r="AI11" s="10">
        <v>17486417</v>
      </c>
    </row>
    <row r="12" spans="1:35" ht="13.15" customHeight="1" x14ac:dyDescent="0.2">
      <c r="A12" s="23" t="s">
        <v>71</v>
      </c>
      <c r="B12" s="22">
        <v>5</v>
      </c>
      <c r="C12" s="9">
        <v>5999</v>
      </c>
      <c r="D12" s="19">
        <v>31</v>
      </c>
      <c r="E12" s="9">
        <v>24083</v>
      </c>
      <c r="F12" s="18">
        <v>0</v>
      </c>
      <c r="G12" s="9">
        <v>0</v>
      </c>
      <c r="H12" s="9">
        <v>8470</v>
      </c>
      <c r="I12" s="9">
        <v>24000</v>
      </c>
      <c r="J12" s="21">
        <v>0</v>
      </c>
      <c r="K12" s="9">
        <v>0</v>
      </c>
      <c r="L12" s="9">
        <v>213860</v>
      </c>
      <c r="M12" s="9">
        <v>21771</v>
      </c>
      <c r="N12" s="9">
        <v>57932</v>
      </c>
      <c r="O12" s="9">
        <v>297427</v>
      </c>
      <c r="P12" s="9">
        <v>53435</v>
      </c>
      <c r="Q12" s="9">
        <v>107231</v>
      </c>
      <c r="R12" s="9">
        <v>24453</v>
      </c>
      <c r="S12" s="9">
        <v>6947</v>
      </c>
      <c r="T12" s="19">
        <v>0</v>
      </c>
      <c r="U12" s="18">
        <v>155438</v>
      </c>
      <c r="V12" s="19">
        <v>0</v>
      </c>
      <c r="W12" s="19">
        <v>0</v>
      </c>
      <c r="X12" s="9">
        <v>2799433</v>
      </c>
      <c r="Y12" s="18">
        <v>0</v>
      </c>
      <c r="Z12" s="19">
        <v>0</v>
      </c>
      <c r="AA12" s="19">
        <v>99383</v>
      </c>
      <c r="AB12" s="19">
        <v>0</v>
      </c>
      <c r="AC12" s="20">
        <v>0</v>
      </c>
      <c r="AD12" s="9">
        <v>289663</v>
      </c>
      <c r="AE12" s="19">
        <v>0</v>
      </c>
      <c r="AF12" s="18">
        <v>0</v>
      </c>
      <c r="AG12" s="9">
        <v>2904815</v>
      </c>
      <c r="AH12" s="9">
        <v>1284742</v>
      </c>
      <c r="AI12" s="18">
        <v>4189558</v>
      </c>
    </row>
    <row r="13" spans="1:35" ht="13.15" customHeight="1" x14ac:dyDescent="0.2">
      <c r="A13" s="23" t="s">
        <v>70</v>
      </c>
      <c r="B13" s="22">
        <v>6</v>
      </c>
      <c r="C13" s="19">
        <v>0</v>
      </c>
      <c r="D13" s="19">
        <v>0</v>
      </c>
      <c r="E13" s="19">
        <v>0</v>
      </c>
      <c r="F13" s="21">
        <v>0</v>
      </c>
      <c r="G13" s="19">
        <v>0</v>
      </c>
      <c r="H13" s="19">
        <v>0</v>
      </c>
      <c r="I13" s="19">
        <v>0</v>
      </c>
      <c r="J13" s="21">
        <v>0</v>
      </c>
      <c r="K13" s="19">
        <v>0</v>
      </c>
      <c r="L13" s="19">
        <v>0</v>
      </c>
      <c r="M13" s="19">
        <v>0</v>
      </c>
      <c r="N13" s="19">
        <v>0</v>
      </c>
      <c r="O13" s="9">
        <v>0</v>
      </c>
      <c r="P13" s="19">
        <v>31406</v>
      </c>
      <c r="Q13" s="9">
        <v>39570</v>
      </c>
      <c r="R13" s="19">
        <v>0</v>
      </c>
      <c r="S13" s="19">
        <v>0</v>
      </c>
      <c r="T13" s="19">
        <v>0</v>
      </c>
      <c r="U13" s="18">
        <v>0</v>
      </c>
      <c r="V13" s="19">
        <v>0</v>
      </c>
      <c r="W13" s="19">
        <v>0</v>
      </c>
      <c r="X13" s="19">
        <v>0</v>
      </c>
      <c r="Y13" s="21">
        <v>0</v>
      </c>
      <c r="Z13" s="19">
        <v>0</v>
      </c>
      <c r="AA13" s="19">
        <v>0</v>
      </c>
      <c r="AB13" s="19">
        <v>0</v>
      </c>
      <c r="AC13" s="20">
        <v>0</v>
      </c>
      <c r="AD13" s="19">
        <v>0</v>
      </c>
      <c r="AE13" s="19">
        <v>0</v>
      </c>
      <c r="AF13" s="21">
        <v>0</v>
      </c>
      <c r="AG13" s="19">
        <v>0</v>
      </c>
      <c r="AH13" s="9">
        <v>70976</v>
      </c>
      <c r="AI13" s="18">
        <v>70976</v>
      </c>
    </row>
    <row r="14" spans="1:35" ht="13.15" customHeight="1" x14ac:dyDescent="0.2">
      <c r="A14" s="23" t="s">
        <v>69</v>
      </c>
      <c r="B14" s="22">
        <v>7</v>
      </c>
      <c r="C14" s="9">
        <v>0</v>
      </c>
      <c r="D14" s="19">
        <v>0</v>
      </c>
      <c r="E14" s="9">
        <v>0</v>
      </c>
      <c r="F14" s="21">
        <v>0</v>
      </c>
      <c r="G14" s="9">
        <v>0</v>
      </c>
      <c r="H14" s="19">
        <v>275</v>
      </c>
      <c r="I14" s="19">
        <v>371</v>
      </c>
      <c r="J14" s="21">
        <v>0</v>
      </c>
      <c r="K14" s="9">
        <v>0</v>
      </c>
      <c r="L14" s="19">
        <v>649</v>
      </c>
      <c r="M14" s="19">
        <v>0</v>
      </c>
      <c r="N14" s="9">
        <v>0</v>
      </c>
      <c r="O14" s="9">
        <v>18002</v>
      </c>
      <c r="P14" s="19">
        <v>0</v>
      </c>
      <c r="Q14" s="19">
        <v>5150</v>
      </c>
      <c r="R14" s="9">
        <v>0</v>
      </c>
      <c r="S14" s="19">
        <v>1275</v>
      </c>
      <c r="T14" s="9">
        <v>0</v>
      </c>
      <c r="U14" s="21">
        <v>0</v>
      </c>
      <c r="V14" s="19">
        <v>0</v>
      </c>
      <c r="W14" s="19">
        <v>0</v>
      </c>
      <c r="X14" s="19">
        <v>71118</v>
      </c>
      <c r="Y14" s="21">
        <v>0</v>
      </c>
      <c r="Z14" s="19">
        <v>0</v>
      </c>
      <c r="AA14" s="19">
        <v>0</v>
      </c>
      <c r="AB14" s="19">
        <v>0</v>
      </c>
      <c r="AC14" s="20">
        <v>0</v>
      </c>
      <c r="AD14" s="19">
        <v>0</v>
      </c>
      <c r="AE14" s="19">
        <v>0</v>
      </c>
      <c r="AF14" s="21">
        <v>0</v>
      </c>
      <c r="AG14" s="9">
        <v>71118</v>
      </c>
      <c r="AH14" s="9">
        <v>25722</v>
      </c>
      <c r="AI14" s="18">
        <v>96840</v>
      </c>
    </row>
    <row r="15" spans="1:35" ht="13.15" customHeight="1" x14ac:dyDescent="0.2">
      <c r="A15" s="16" t="s">
        <v>68</v>
      </c>
      <c r="B15" s="15">
        <v>8</v>
      </c>
      <c r="C15" s="11">
        <v>1382636</v>
      </c>
      <c r="D15" s="11">
        <v>3360</v>
      </c>
      <c r="E15" s="11">
        <v>42160</v>
      </c>
      <c r="F15" s="10">
        <v>0</v>
      </c>
      <c r="G15" s="11">
        <v>1512963</v>
      </c>
      <c r="H15" s="11">
        <v>-8706</v>
      </c>
      <c r="I15" s="11">
        <v>-24113</v>
      </c>
      <c r="J15" s="10">
        <v>395</v>
      </c>
      <c r="K15" s="11">
        <v>3731743</v>
      </c>
      <c r="L15" s="11">
        <v>-110924</v>
      </c>
      <c r="M15" s="11">
        <v>293527</v>
      </c>
      <c r="N15" s="11">
        <v>222814</v>
      </c>
      <c r="O15" s="11">
        <v>326853</v>
      </c>
      <c r="P15" s="11">
        <v>94168</v>
      </c>
      <c r="Q15" s="11">
        <v>-65469</v>
      </c>
      <c r="R15" s="11">
        <v>-3879</v>
      </c>
      <c r="S15" s="11">
        <v>38316</v>
      </c>
      <c r="T15" s="11">
        <v>443</v>
      </c>
      <c r="U15" s="10">
        <v>-75791</v>
      </c>
      <c r="V15" s="12">
        <v>0</v>
      </c>
      <c r="W15" s="12">
        <v>0</v>
      </c>
      <c r="X15" s="11">
        <v>3090626</v>
      </c>
      <c r="Y15" s="10">
        <v>8005</v>
      </c>
      <c r="Z15" s="11">
        <v>625354</v>
      </c>
      <c r="AA15" s="11">
        <v>1083568</v>
      </c>
      <c r="AB15" s="11">
        <v>93198</v>
      </c>
      <c r="AC15" s="29">
        <v>214105</v>
      </c>
      <c r="AD15" s="11">
        <v>-175446</v>
      </c>
      <c r="AE15" s="11">
        <v>829136</v>
      </c>
      <c r="AF15" s="10">
        <v>0</v>
      </c>
      <c r="AG15" s="11">
        <v>12571730</v>
      </c>
      <c r="AH15" s="11">
        <v>557313</v>
      </c>
      <c r="AI15" s="10">
        <v>13129043</v>
      </c>
    </row>
    <row r="16" spans="1:35" ht="13.15" customHeight="1" x14ac:dyDescent="0.2">
      <c r="A16" s="23" t="s">
        <v>57</v>
      </c>
      <c r="B16" s="22">
        <v>9</v>
      </c>
      <c r="C16" s="9">
        <v>356700</v>
      </c>
      <c r="D16" s="19">
        <v>0</v>
      </c>
      <c r="E16" s="19">
        <v>0</v>
      </c>
      <c r="F16" s="21">
        <v>0</v>
      </c>
      <c r="G16" s="9">
        <v>5063</v>
      </c>
      <c r="H16" s="19">
        <v>0</v>
      </c>
      <c r="I16" s="19">
        <v>0</v>
      </c>
      <c r="J16" s="21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9">
        <v>12322</v>
      </c>
      <c r="S16" s="9">
        <v>0</v>
      </c>
      <c r="T16" s="19">
        <v>0</v>
      </c>
      <c r="U16" s="21">
        <v>0</v>
      </c>
      <c r="V16" s="19">
        <v>0</v>
      </c>
      <c r="W16" s="19">
        <v>0</v>
      </c>
      <c r="X16" s="19">
        <v>0</v>
      </c>
      <c r="Y16" s="21">
        <v>0</v>
      </c>
      <c r="Z16" s="19">
        <v>0</v>
      </c>
      <c r="AA16" s="19">
        <v>0</v>
      </c>
      <c r="AB16" s="19">
        <v>0</v>
      </c>
      <c r="AC16" s="20">
        <v>0</v>
      </c>
      <c r="AD16" s="19">
        <v>0</v>
      </c>
      <c r="AE16" s="19">
        <v>0</v>
      </c>
      <c r="AF16" s="21">
        <v>0</v>
      </c>
      <c r="AG16" s="9">
        <v>361763</v>
      </c>
      <c r="AH16" s="9">
        <v>12322</v>
      </c>
      <c r="AI16" s="18">
        <v>374085</v>
      </c>
    </row>
    <row r="17" spans="1:35" ht="13.15" customHeight="1" x14ac:dyDescent="0.2">
      <c r="A17" s="23" t="s">
        <v>66</v>
      </c>
      <c r="B17" s="22">
        <v>10</v>
      </c>
      <c r="C17" s="19">
        <v>0</v>
      </c>
      <c r="D17" s="19">
        <v>0</v>
      </c>
      <c r="E17" s="19">
        <v>0</v>
      </c>
      <c r="F17" s="21">
        <v>0</v>
      </c>
      <c r="G17" s="9">
        <v>135836</v>
      </c>
      <c r="H17" s="19">
        <v>0</v>
      </c>
      <c r="I17" s="19">
        <v>0</v>
      </c>
      <c r="J17" s="21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8">
        <v>0</v>
      </c>
      <c r="V17" s="19">
        <v>0</v>
      </c>
      <c r="W17" s="19">
        <v>0</v>
      </c>
      <c r="X17" s="19">
        <v>0</v>
      </c>
      <c r="Y17" s="21">
        <v>0</v>
      </c>
      <c r="Z17" s="19">
        <v>0</v>
      </c>
      <c r="AA17" s="19">
        <v>0</v>
      </c>
      <c r="AB17" s="19">
        <v>0</v>
      </c>
      <c r="AC17" s="20">
        <v>0</v>
      </c>
      <c r="AD17" s="19">
        <v>0</v>
      </c>
      <c r="AE17" s="19">
        <v>0</v>
      </c>
      <c r="AF17" s="21">
        <v>0</v>
      </c>
      <c r="AG17" s="9">
        <v>135836</v>
      </c>
      <c r="AH17" s="9">
        <v>0</v>
      </c>
      <c r="AI17" s="18">
        <v>135836</v>
      </c>
    </row>
    <row r="18" spans="1:35" ht="13.15" customHeight="1" x14ac:dyDescent="0.2">
      <c r="A18" s="28" t="s">
        <v>65</v>
      </c>
      <c r="B18" s="22">
        <v>11</v>
      </c>
      <c r="C18" s="9">
        <v>644286</v>
      </c>
      <c r="D18" s="19">
        <v>0</v>
      </c>
      <c r="E18" s="19">
        <v>0</v>
      </c>
      <c r="F18" s="21">
        <v>0</v>
      </c>
      <c r="G18" s="9">
        <v>1294223</v>
      </c>
      <c r="H18" s="9">
        <v>671</v>
      </c>
      <c r="I18" s="9">
        <v>6171</v>
      </c>
      <c r="J18" s="18">
        <v>118</v>
      </c>
      <c r="K18" s="19">
        <v>0</v>
      </c>
      <c r="L18" s="19">
        <v>0</v>
      </c>
      <c r="M18" s="19">
        <v>0</v>
      </c>
      <c r="N18" s="19">
        <v>0</v>
      </c>
      <c r="O18" s="9">
        <v>5</v>
      </c>
      <c r="P18" s="9">
        <v>4677</v>
      </c>
      <c r="Q18" s="9">
        <v>2276</v>
      </c>
      <c r="R18" s="9">
        <v>187</v>
      </c>
      <c r="S18" s="19">
        <v>0</v>
      </c>
      <c r="T18" s="19">
        <v>0</v>
      </c>
      <c r="U18" s="18">
        <v>1079</v>
      </c>
      <c r="V18" s="9">
        <v>1314</v>
      </c>
      <c r="W18" s="9">
        <v>0</v>
      </c>
      <c r="X18" s="9">
        <v>301040</v>
      </c>
      <c r="Y18" s="18">
        <v>1831</v>
      </c>
      <c r="Z18" s="19">
        <v>0</v>
      </c>
      <c r="AA18" s="9">
        <v>144467</v>
      </c>
      <c r="AB18" s="19">
        <v>0</v>
      </c>
      <c r="AC18" s="30">
        <v>63667</v>
      </c>
      <c r="AD18" s="19">
        <v>0</v>
      </c>
      <c r="AE18" s="19">
        <v>0</v>
      </c>
      <c r="AF18" s="21">
        <v>0</v>
      </c>
      <c r="AG18" s="9">
        <v>2449631</v>
      </c>
      <c r="AH18" s="9">
        <v>16381</v>
      </c>
      <c r="AI18" s="18">
        <v>2466012</v>
      </c>
    </row>
    <row r="19" spans="1:35" ht="13.15" customHeight="1" x14ac:dyDescent="0.2">
      <c r="A19" s="28" t="s">
        <v>64</v>
      </c>
      <c r="B19" s="22">
        <v>12</v>
      </c>
      <c r="C19" s="9">
        <v>25344</v>
      </c>
      <c r="D19" s="19">
        <v>0</v>
      </c>
      <c r="E19" s="19">
        <v>0</v>
      </c>
      <c r="F19" s="21">
        <v>0</v>
      </c>
      <c r="G19" s="9">
        <v>25800</v>
      </c>
      <c r="H19" s="9">
        <v>1790</v>
      </c>
      <c r="I19" s="9">
        <v>3532</v>
      </c>
      <c r="J19" s="21">
        <v>0</v>
      </c>
      <c r="K19" s="19">
        <v>0</v>
      </c>
      <c r="L19" s="19">
        <v>0</v>
      </c>
      <c r="M19" s="19">
        <v>0</v>
      </c>
      <c r="N19" s="19">
        <v>0</v>
      </c>
      <c r="O19" s="9">
        <v>0</v>
      </c>
      <c r="P19" s="9">
        <v>695</v>
      </c>
      <c r="Q19" s="9">
        <v>7900</v>
      </c>
      <c r="R19" s="9">
        <v>895</v>
      </c>
      <c r="S19" s="9">
        <v>1507</v>
      </c>
      <c r="T19" s="9">
        <v>7962</v>
      </c>
      <c r="U19" s="18">
        <v>17528</v>
      </c>
      <c r="V19" s="9">
        <v>25878</v>
      </c>
      <c r="W19" s="9">
        <v>66613</v>
      </c>
      <c r="X19" s="9">
        <v>191211</v>
      </c>
      <c r="Y19" s="18">
        <v>1276</v>
      </c>
      <c r="Z19" s="19">
        <v>0</v>
      </c>
      <c r="AA19" s="9">
        <v>36509</v>
      </c>
      <c r="AB19" s="19">
        <v>0</v>
      </c>
      <c r="AC19" s="30">
        <v>16939</v>
      </c>
      <c r="AD19" s="19">
        <v>0</v>
      </c>
      <c r="AE19" s="19">
        <v>0</v>
      </c>
      <c r="AF19" s="21">
        <v>0</v>
      </c>
      <c r="AG19" s="9">
        <v>297079</v>
      </c>
      <c r="AH19" s="9">
        <v>134300</v>
      </c>
      <c r="AI19" s="18">
        <v>431379</v>
      </c>
    </row>
    <row r="20" spans="1:35" ht="13.15" customHeight="1" x14ac:dyDescent="0.2">
      <c r="A20" s="23" t="s">
        <v>63</v>
      </c>
      <c r="B20" s="22">
        <v>13</v>
      </c>
      <c r="C20" s="19">
        <v>0</v>
      </c>
      <c r="D20" s="19">
        <v>0</v>
      </c>
      <c r="E20" s="19">
        <v>0</v>
      </c>
      <c r="F20" s="21">
        <v>0</v>
      </c>
      <c r="G20" s="19">
        <v>0</v>
      </c>
      <c r="H20" s="19">
        <v>0</v>
      </c>
      <c r="I20" s="19">
        <v>0</v>
      </c>
      <c r="J20" s="21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21">
        <v>0</v>
      </c>
      <c r="V20" s="19">
        <v>0</v>
      </c>
      <c r="W20" s="19">
        <v>0</v>
      </c>
      <c r="X20" s="19">
        <v>0</v>
      </c>
      <c r="Y20" s="21">
        <v>0</v>
      </c>
      <c r="Z20" s="19">
        <v>0</v>
      </c>
      <c r="AA20" s="19">
        <v>0</v>
      </c>
      <c r="AB20" s="19">
        <v>0</v>
      </c>
      <c r="AC20" s="20">
        <v>0</v>
      </c>
      <c r="AD20" s="19">
        <v>0</v>
      </c>
      <c r="AE20" s="9">
        <v>829136</v>
      </c>
      <c r="AF20" s="21">
        <v>0</v>
      </c>
      <c r="AG20" s="9">
        <v>829136</v>
      </c>
      <c r="AH20" s="19">
        <v>0</v>
      </c>
      <c r="AI20" s="18">
        <v>829136</v>
      </c>
    </row>
    <row r="21" spans="1:35" ht="13.15" customHeight="1" x14ac:dyDescent="0.2">
      <c r="A21" s="28" t="s">
        <v>62</v>
      </c>
      <c r="B21" s="22">
        <v>14</v>
      </c>
      <c r="C21" s="19">
        <v>0</v>
      </c>
      <c r="D21" s="19">
        <v>0</v>
      </c>
      <c r="E21" s="19">
        <v>0</v>
      </c>
      <c r="F21" s="21">
        <v>0</v>
      </c>
      <c r="G21" s="19">
        <v>0</v>
      </c>
      <c r="H21" s="19">
        <v>0</v>
      </c>
      <c r="I21" s="19">
        <v>0</v>
      </c>
      <c r="J21" s="21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999</v>
      </c>
      <c r="Q21" s="19">
        <v>0</v>
      </c>
      <c r="R21" s="19">
        <v>0</v>
      </c>
      <c r="S21" s="19">
        <v>0</v>
      </c>
      <c r="T21" s="19">
        <v>0</v>
      </c>
      <c r="U21" s="21">
        <v>0</v>
      </c>
      <c r="V21" s="19">
        <v>0</v>
      </c>
      <c r="W21" s="19">
        <v>0</v>
      </c>
      <c r="X21" s="19">
        <v>52945</v>
      </c>
      <c r="Y21" s="21">
        <v>3702</v>
      </c>
      <c r="Z21" s="9">
        <v>625354</v>
      </c>
      <c r="AA21" s="9">
        <v>209287</v>
      </c>
      <c r="AB21" s="9">
        <v>6412</v>
      </c>
      <c r="AC21" s="30">
        <v>0</v>
      </c>
      <c r="AD21" s="9">
        <v>30053</v>
      </c>
      <c r="AE21" s="19">
        <v>0</v>
      </c>
      <c r="AF21" s="21">
        <v>0</v>
      </c>
      <c r="AG21" s="9">
        <v>897700</v>
      </c>
      <c r="AH21" s="9">
        <v>31052</v>
      </c>
      <c r="AI21" s="18">
        <v>928752</v>
      </c>
    </row>
    <row r="22" spans="1:35" ht="13.15" customHeight="1" x14ac:dyDescent="0.2">
      <c r="A22" s="28" t="s">
        <v>61</v>
      </c>
      <c r="B22" s="22">
        <v>15</v>
      </c>
      <c r="C22" s="9">
        <v>92347</v>
      </c>
      <c r="D22" s="19">
        <v>0</v>
      </c>
      <c r="E22" s="19">
        <v>0</v>
      </c>
      <c r="F22" s="21">
        <v>0</v>
      </c>
      <c r="G22" s="9">
        <v>24158</v>
      </c>
      <c r="H22" s="9">
        <v>54</v>
      </c>
      <c r="I22" s="9">
        <v>3675</v>
      </c>
      <c r="J22" s="18">
        <v>188</v>
      </c>
      <c r="K22" s="19">
        <v>0</v>
      </c>
      <c r="L22" s="19">
        <v>0</v>
      </c>
      <c r="M22" s="19">
        <v>0</v>
      </c>
      <c r="N22" s="19">
        <v>0</v>
      </c>
      <c r="O22" s="9">
        <v>0</v>
      </c>
      <c r="P22" s="9">
        <v>496</v>
      </c>
      <c r="Q22" s="9">
        <v>243</v>
      </c>
      <c r="R22" s="9">
        <v>38</v>
      </c>
      <c r="S22" s="19">
        <v>0</v>
      </c>
      <c r="T22" s="19">
        <v>0</v>
      </c>
      <c r="U22" s="21">
        <v>41</v>
      </c>
      <c r="V22" s="9">
        <v>0</v>
      </c>
      <c r="W22" s="9">
        <v>0</v>
      </c>
      <c r="X22" s="9">
        <v>116712</v>
      </c>
      <c r="Y22" s="18">
        <v>682</v>
      </c>
      <c r="Z22" s="19">
        <v>0</v>
      </c>
      <c r="AA22" s="9">
        <v>68375</v>
      </c>
      <c r="AB22" s="19">
        <v>0</v>
      </c>
      <c r="AC22" s="30">
        <v>39553</v>
      </c>
      <c r="AD22" s="19">
        <v>0</v>
      </c>
      <c r="AE22" s="19">
        <v>0</v>
      </c>
      <c r="AF22" s="21">
        <v>0</v>
      </c>
      <c r="AG22" s="9">
        <v>342016</v>
      </c>
      <c r="AH22" s="9">
        <v>4549</v>
      </c>
      <c r="AI22" s="18">
        <v>346565</v>
      </c>
    </row>
    <row r="23" spans="1:35" ht="13.15" customHeight="1" x14ac:dyDescent="0.2">
      <c r="A23" s="23" t="s">
        <v>60</v>
      </c>
      <c r="B23" s="22">
        <v>16</v>
      </c>
      <c r="C23" s="9">
        <v>7501</v>
      </c>
      <c r="D23" s="19">
        <v>0</v>
      </c>
      <c r="E23" s="9">
        <v>0</v>
      </c>
      <c r="F23" s="21">
        <v>0</v>
      </c>
      <c r="G23" s="9">
        <v>133</v>
      </c>
      <c r="H23" s="9">
        <v>0</v>
      </c>
      <c r="I23" s="9">
        <v>3085</v>
      </c>
      <c r="J23" s="18">
        <v>59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9">
        <v>3199</v>
      </c>
      <c r="Q23" s="9">
        <v>429</v>
      </c>
      <c r="R23" s="19">
        <v>3</v>
      </c>
      <c r="S23" s="9">
        <v>15</v>
      </c>
      <c r="T23" s="19">
        <v>0</v>
      </c>
      <c r="U23" s="18">
        <v>746</v>
      </c>
      <c r="V23" s="9">
        <v>781</v>
      </c>
      <c r="W23" s="19">
        <v>0</v>
      </c>
      <c r="X23" s="9">
        <v>75573</v>
      </c>
      <c r="Y23" s="18">
        <v>139</v>
      </c>
      <c r="Z23" s="19">
        <v>0</v>
      </c>
      <c r="AA23" s="9">
        <v>23517</v>
      </c>
      <c r="AB23" s="9">
        <v>2673</v>
      </c>
      <c r="AC23" s="30">
        <v>17534</v>
      </c>
      <c r="AD23" s="19">
        <v>0</v>
      </c>
      <c r="AE23" s="19">
        <v>0</v>
      </c>
      <c r="AF23" s="21">
        <v>0</v>
      </c>
      <c r="AG23" s="9">
        <v>127128</v>
      </c>
      <c r="AH23" s="9">
        <v>8257</v>
      </c>
      <c r="AI23" s="18">
        <v>135386</v>
      </c>
    </row>
    <row r="24" spans="1:35" ht="13.15" customHeight="1" x14ac:dyDescent="0.2">
      <c r="A24" s="23" t="s">
        <v>59</v>
      </c>
      <c r="B24" s="22">
        <v>17</v>
      </c>
      <c r="C24" s="19">
        <v>0</v>
      </c>
      <c r="D24" s="19">
        <v>0</v>
      </c>
      <c r="E24" s="9">
        <v>161312</v>
      </c>
      <c r="F24" s="21">
        <v>0</v>
      </c>
      <c r="G24" s="19">
        <v>0</v>
      </c>
      <c r="H24" s="19">
        <v>0</v>
      </c>
      <c r="I24" s="19">
        <v>0</v>
      </c>
      <c r="J24" s="21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21">
        <v>0</v>
      </c>
      <c r="V24" s="19">
        <v>0</v>
      </c>
      <c r="W24" s="19">
        <v>0</v>
      </c>
      <c r="X24" s="19">
        <v>0</v>
      </c>
      <c r="Y24" s="21">
        <v>0</v>
      </c>
      <c r="Z24" s="19">
        <v>0</v>
      </c>
      <c r="AA24" s="19">
        <v>0</v>
      </c>
      <c r="AB24" s="19">
        <v>0</v>
      </c>
      <c r="AC24" s="20">
        <v>0</v>
      </c>
      <c r="AD24" s="19">
        <v>0</v>
      </c>
      <c r="AE24" s="19">
        <v>0</v>
      </c>
      <c r="AF24" s="21">
        <v>0</v>
      </c>
      <c r="AG24" s="19">
        <v>0</v>
      </c>
      <c r="AH24" s="9">
        <v>161312</v>
      </c>
      <c r="AI24" s="18">
        <v>161312</v>
      </c>
    </row>
    <row r="25" spans="1:35" ht="13.15" customHeight="1" x14ac:dyDescent="0.2">
      <c r="A25" s="23" t="s">
        <v>52</v>
      </c>
      <c r="B25" s="22">
        <v>18</v>
      </c>
      <c r="C25" s="19">
        <v>0</v>
      </c>
      <c r="D25" s="19">
        <v>0</v>
      </c>
      <c r="E25" s="19">
        <v>0</v>
      </c>
      <c r="F25" s="21">
        <v>0</v>
      </c>
      <c r="G25" s="19">
        <v>0</v>
      </c>
      <c r="H25" s="19">
        <v>0</v>
      </c>
      <c r="I25" s="19">
        <v>0</v>
      </c>
      <c r="J25" s="21">
        <v>0</v>
      </c>
      <c r="K25" s="9">
        <v>3731743</v>
      </c>
      <c r="L25" s="9">
        <v>155917</v>
      </c>
      <c r="M25" s="9">
        <v>88516</v>
      </c>
      <c r="N25" s="9">
        <v>1931</v>
      </c>
      <c r="O25" s="9">
        <v>2187</v>
      </c>
      <c r="P25" s="9">
        <v>61277</v>
      </c>
      <c r="Q25" s="9">
        <v>99298</v>
      </c>
      <c r="R25" s="19">
        <v>7</v>
      </c>
      <c r="S25" s="9">
        <v>25648</v>
      </c>
      <c r="T25" s="9">
        <v>5610</v>
      </c>
      <c r="U25" s="18">
        <v>84147</v>
      </c>
      <c r="V25" s="19">
        <v>0</v>
      </c>
      <c r="W25" s="19">
        <v>0</v>
      </c>
      <c r="X25" s="19">
        <v>0</v>
      </c>
      <c r="Y25" s="21">
        <v>0</v>
      </c>
      <c r="Z25" s="19">
        <v>0</v>
      </c>
      <c r="AA25" s="19">
        <v>0</v>
      </c>
      <c r="AB25" s="19">
        <v>0</v>
      </c>
      <c r="AC25" s="20">
        <v>0</v>
      </c>
      <c r="AD25" s="19">
        <v>0</v>
      </c>
      <c r="AE25" s="19">
        <v>0</v>
      </c>
      <c r="AF25" s="21">
        <v>0</v>
      </c>
      <c r="AG25" s="9">
        <v>3731743</v>
      </c>
      <c r="AH25" s="9">
        <v>524538</v>
      </c>
      <c r="AI25" s="18">
        <v>4256281</v>
      </c>
    </row>
    <row r="26" spans="1:35" ht="13.15" customHeight="1" x14ac:dyDescent="0.2">
      <c r="A26" s="23" t="s">
        <v>51</v>
      </c>
      <c r="B26" s="22">
        <v>19</v>
      </c>
      <c r="C26" s="19">
        <v>0</v>
      </c>
      <c r="D26" s="19">
        <v>0</v>
      </c>
      <c r="E26" s="19">
        <v>0</v>
      </c>
      <c r="F26" s="18">
        <v>0</v>
      </c>
      <c r="G26" s="19">
        <v>0</v>
      </c>
      <c r="H26" s="19">
        <v>0</v>
      </c>
      <c r="I26" s="19">
        <v>0</v>
      </c>
      <c r="J26" s="21">
        <v>0</v>
      </c>
      <c r="K26" s="19">
        <v>0</v>
      </c>
      <c r="L26" s="19">
        <v>0</v>
      </c>
      <c r="M26" s="9">
        <v>220057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8">
        <v>18988</v>
      </c>
      <c r="V26" s="19">
        <v>0</v>
      </c>
      <c r="W26" s="19">
        <v>0</v>
      </c>
      <c r="X26" s="19">
        <v>0</v>
      </c>
      <c r="Y26" s="21">
        <v>0</v>
      </c>
      <c r="Z26" s="19">
        <v>0</v>
      </c>
      <c r="AA26" s="9">
        <v>1386</v>
      </c>
      <c r="AB26" s="19">
        <v>0</v>
      </c>
      <c r="AC26" s="20">
        <v>0</v>
      </c>
      <c r="AD26" s="19">
        <v>0</v>
      </c>
      <c r="AE26" s="19">
        <v>0</v>
      </c>
      <c r="AF26" s="21">
        <v>0</v>
      </c>
      <c r="AG26" s="9">
        <v>1386</v>
      </c>
      <c r="AH26" s="9">
        <v>239045</v>
      </c>
      <c r="AI26" s="18">
        <v>240431</v>
      </c>
    </row>
    <row r="27" spans="1:35" ht="13.15" customHeight="1" x14ac:dyDescent="0.2">
      <c r="A27" s="16" t="s">
        <v>67</v>
      </c>
      <c r="B27" s="15">
        <v>20</v>
      </c>
      <c r="C27" s="11">
        <v>1126178</v>
      </c>
      <c r="D27" s="12">
        <v>0</v>
      </c>
      <c r="E27" s="11">
        <v>161312</v>
      </c>
      <c r="F27" s="10">
        <v>0</v>
      </c>
      <c r="G27" s="11">
        <v>1485213</v>
      </c>
      <c r="H27" s="11">
        <v>2515</v>
      </c>
      <c r="I27" s="11">
        <v>16464</v>
      </c>
      <c r="J27" s="10">
        <v>365</v>
      </c>
      <c r="K27" s="11">
        <v>3731743</v>
      </c>
      <c r="L27" s="11">
        <v>155917</v>
      </c>
      <c r="M27" s="11">
        <v>308573</v>
      </c>
      <c r="N27" s="11">
        <v>1931</v>
      </c>
      <c r="O27" s="11">
        <v>2192</v>
      </c>
      <c r="P27" s="11">
        <v>71344</v>
      </c>
      <c r="Q27" s="11">
        <v>110146</v>
      </c>
      <c r="R27" s="11">
        <v>13452</v>
      </c>
      <c r="S27" s="11">
        <v>27170</v>
      </c>
      <c r="T27" s="11">
        <v>13572</v>
      </c>
      <c r="U27" s="10">
        <v>122530</v>
      </c>
      <c r="V27" s="11">
        <v>27972</v>
      </c>
      <c r="W27" s="11">
        <v>66613</v>
      </c>
      <c r="X27" s="11">
        <v>737481</v>
      </c>
      <c r="Y27" s="10">
        <v>7632</v>
      </c>
      <c r="Z27" s="11">
        <v>625354</v>
      </c>
      <c r="AA27" s="11">
        <v>483541</v>
      </c>
      <c r="AB27" s="11">
        <v>9085</v>
      </c>
      <c r="AC27" s="29">
        <v>137692</v>
      </c>
      <c r="AD27" s="11">
        <v>30053</v>
      </c>
      <c r="AE27" s="11">
        <v>829136</v>
      </c>
      <c r="AF27" s="14">
        <v>0</v>
      </c>
      <c r="AG27" s="11">
        <v>9173419</v>
      </c>
      <c r="AH27" s="11">
        <v>1131755</v>
      </c>
      <c r="AI27" s="10">
        <v>10305174</v>
      </c>
    </row>
    <row r="28" spans="1:35" ht="13.15" customHeight="1" x14ac:dyDescent="0.2">
      <c r="A28" s="23" t="s">
        <v>57</v>
      </c>
      <c r="B28" s="22">
        <v>21</v>
      </c>
      <c r="C28" s="19">
        <v>0</v>
      </c>
      <c r="D28" s="19">
        <v>0</v>
      </c>
      <c r="E28" s="9">
        <v>269026</v>
      </c>
      <c r="F28" s="18">
        <v>0</v>
      </c>
      <c r="G28" s="19">
        <v>0</v>
      </c>
      <c r="H28" s="19">
        <v>0</v>
      </c>
      <c r="I28" s="9">
        <v>4741</v>
      </c>
      <c r="J28" s="21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21">
        <v>0</v>
      </c>
      <c r="V28" s="9">
        <v>64646</v>
      </c>
      <c r="W28" s="19">
        <v>0</v>
      </c>
      <c r="X28" s="19">
        <v>0</v>
      </c>
      <c r="Y28" s="21">
        <v>0</v>
      </c>
      <c r="Z28" s="19">
        <v>0</v>
      </c>
      <c r="AA28" s="19">
        <v>0</v>
      </c>
      <c r="AB28" s="19">
        <v>0</v>
      </c>
      <c r="AC28" s="20">
        <v>0</v>
      </c>
      <c r="AD28" s="19">
        <v>0</v>
      </c>
      <c r="AE28" s="19">
        <v>0</v>
      </c>
      <c r="AF28" s="21">
        <v>0</v>
      </c>
      <c r="AG28" s="19">
        <v>0</v>
      </c>
      <c r="AH28" s="9">
        <v>338412</v>
      </c>
      <c r="AI28" s="18">
        <v>338412</v>
      </c>
    </row>
    <row r="29" spans="1:35" ht="13.15" customHeight="1" x14ac:dyDescent="0.2">
      <c r="A29" s="23" t="s">
        <v>66</v>
      </c>
      <c r="B29" s="22">
        <v>22</v>
      </c>
      <c r="C29" s="19">
        <v>0</v>
      </c>
      <c r="D29" s="19">
        <v>0</v>
      </c>
      <c r="E29" s="19">
        <v>0</v>
      </c>
      <c r="F29" s="21">
        <v>0</v>
      </c>
      <c r="G29" s="19">
        <v>0</v>
      </c>
      <c r="H29" s="9">
        <v>31024</v>
      </c>
      <c r="I29" s="9">
        <v>104812</v>
      </c>
      <c r="J29" s="21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21">
        <v>0</v>
      </c>
      <c r="V29" s="19">
        <v>0</v>
      </c>
      <c r="W29" s="19">
        <v>0</v>
      </c>
      <c r="X29" s="19">
        <v>0</v>
      </c>
      <c r="Y29" s="21">
        <v>0</v>
      </c>
      <c r="Z29" s="19">
        <v>0</v>
      </c>
      <c r="AA29" s="19">
        <v>0</v>
      </c>
      <c r="AB29" s="19">
        <v>0</v>
      </c>
      <c r="AC29" s="20">
        <v>0</v>
      </c>
      <c r="AD29" s="19">
        <v>0</v>
      </c>
      <c r="AE29" s="19">
        <v>0</v>
      </c>
      <c r="AF29" s="21">
        <v>0</v>
      </c>
      <c r="AG29" s="19">
        <v>0</v>
      </c>
      <c r="AH29" s="9">
        <v>135836</v>
      </c>
      <c r="AI29" s="18">
        <v>135836</v>
      </c>
    </row>
    <row r="30" spans="1:35" ht="13.15" customHeight="1" x14ac:dyDescent="0.2">
      <c r="A30" s="28" t="s">
        <v>65</v>
      </c>
      <c r="B30" s="22">
        <v>23</v>
      </c>
      <c r="C30" s="19">
        <v>0</v>
      </c>
      <c r="D30" s="19">
        <v>0</v>
      </c>
      <c r="E30" s="19">
        <v>0</v>
      </c>
      <c r="F30" s="21">
        <v>0</v>
      </c>
      <c r="G30" s="19">
        <v>0</v>
      </c>
      <c r="H30" s="19">
        <v>0</v>
      </c>
      <c r="I30" s="19">
        <v>0</v>
      </c>
      <c r="J30" s="21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21">
        <v>0</v>
      </c>
      <c r="V30" s="19">
        <v>0</v>
      </c>
      <c r="W30" s="19">
        <v>0</v>
      </c>
      <c r="X30" s="19">
        <v>0</v>
      </c>
      <c r="Y30" s="21">
        <v>0</v>
      </c>
      <c r="Z30" s="19">
        <v>0</v>
      </c>
      <c r="AA30" s="19">
        <v>0</v>
      </c>
      <c r="AB30" s="19">
        <v>0</v>
      </c>
      <c r="AC30" s="20">
        <v>0</v>
      </c>
      <c r="AD30" s="9">
        <v>1045134</v>
      </c>
      <c r="AE30" s="19">
        <v>0</v>
      </c>
      <c r="AF30" s="21">
        <v>0</v>
      </c>
      <c r="AG30" s="19">
        <v>0</v>
      </c>
      <c r="AH30" s="9">
        <v>1045134</v>
      </c>
      <c r="AI30" s="18">
        <v>1045134</v>
      </c>
    </row>
    <row r="31" spans="1:35" ht="13.15" customHeight="1" x14ac:dyDescent="0.2">
      <c r="A31" s="28" t="s">
        <v>64</v>
      </c>
      <c r="B31" s="22">
        <v>24</v>
      </c>
      <c r="C31" s="19">
        <v>0</v>
      </c>
      <c r="D31" s="19">
        <v>0</v>
      </c>
      <c r="E31" s="19">
        <v>0</v>
      </c>
      <c r="F31" s="21">
        <v>0</v>
      </c>
      <c r="G31" s="19">
        <v>0</v>
      </c>
      <c r="H31" s="19">
        <v>0</v>
      </c>
      <c r="I31" s="19">
        <v>0</v>
      </c>
      <c r="J31" s="21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21">
        <v>0</v>
      </c>
      <c r="V31" s="19">
        <v>0</v>
      </c>
      <c r="W31" s="19">
        <v>0</v>
      </c>
      <c r="X31" s="19">
        <v>0</v>
      </c>
      <c r="Y31" s="21">
        <v>0</v>
      </c>
      <c r="Z31" s="19">
        <v>0</v>
      </c>
      <c r="AA31" s="19">
        <v>0</v>
      </c>
      <c r="AB31" s="19">
        <v>0</v>
      </c>
      <c r="AC31" s="20">
        <v>0</v>
      </c>
      <c r="AD31" s="9">
        <v>198245</v>
      </c>
      <c r="AE31" s="19">
        <v>0</v>
      </c>
      <c r="AF31" s="21">
        <v>0</v>
      </c>
      <c r="AG31" s="19">
        <v>0</v>
      </c>
      <c r="AH31" s="9">
        <v>198245</v>
      </c>
      <c r="AI31" s="18">
        <v>198245</v>
      </c>
    </row>
    <row r="32" spans="1:35" ht="13.15" customHeight="1" x14ac:dyDescent="0.2">
      <c r="A32" s="23" t="s">
        <v>63</v>
      </c>
      <c r="B32" s="22">
        <v>25</v>
      </c>
      <c r="C32" s="19">
        <v>0</v>
      </c>
      <c r="D32" s="19">
        <v>0</v>
      </c>
      <c r="E32" s="19">
        <v>0</v>
      </c>
      <c r="F32" s="21">
        <v>0</v>
      </c>
      <c r="G32" s="19">
        <v>0</v>
      </c>
      <c r="H32" s="19">
        <v>0</v>
      </c>
      <c r="I32" s="19">
        <v>0</v>
      </c>
      <c r="J32" s="21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21">
        <v>0</v>
      </c>
      <c r="V32" s="19">
        <v>0</v>
      </c>
      <c r="W32" s="19">
        <v>0</v>
      </c>
      <c r="X32" s="19">
        <v>0</v>
      </c>
      <c r="Y32" s="21">
        <v>0</v>
      </c>
      <c r="Z32" s="19">
        <v>0</v>
      </c>
      <c r="AA32" s="19">
        <v>0</v>
      </c>
      <c r="AB32" s="19">
        <v>0</v>
      </c>
      <c r="AC32" s="20">
        <v>0</v>
      </c>
      <c r="AD32" s="9">
        <v>273618</v>
      </c>
      <c r="AE32" s="19">
        <v>0</v>
      </c>
      <c r="AF32" s="21">
        <v>0</v>
      </c>
      <c r="AG32" s="19">
        <v>0</v>
      </c>
      <c r="AH32" s="9">
        <v>273618</v>
      </c>
      <c r="AI32" s="18">
        <v>273618</v>
      </c>
    </row>
    <row r="33" spans="1:35" ht="13.15" customHeight="1" x14ac:dyDescent="0.2">
      <c r="A33" s="28" t="s">
        <v>62</v>
      </c>
      <c r="B33" s="22">
        <v>26</v>
      </c>
      <c r="C33" s="19">
        <v>0</v>
      </c>
      <c r="D33" s="19">
        <v>0</v>
      </c>
      <c r="E33" s="19">
        <v>0</v>
      </c>
      <c r="F33" s="21">
        <v>0</v>
      </c>
      <c r="G33" s="19">
        <v>0</v>
      </c>
      <c r="H33" s="19">
        <v>0</v>
      </c>
      <c r="I33" s="19">
        <v>0</v>
      </c>
      <c r="J33" s="21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21">
        <v>0</v>
      </c>
      <c r="V33" s="19">
        <v>0</v>
      </c>
      <c r="W33" s="19">
        <v>0</v>
      </c>
      <c r="X33" s="19">
        <v>0</v>
      </c>
      <c r="Y33" s="21">
        <v>0</v>
      </c>
      <c r="Z33" s="19">
        <v>0</v>
      </c>
      <c r="AA33" s="19">
        <v>0</v>
      </c>
      <c r="AB33" s="19">
        <v>0</v>
      </c>
      <c r="AC33" s="20">
        <v>0</v>
      </c>
      <c r="AD33" s="9">
        <v>799427</v>
      </c>
      <c r="AE33" s="19">
        <v>0</v>
      </c>
      <c r="AF33" s="21">
        <v>0</v>
      </c>
      <c r="AG33" s="19">
        <v>0</v>
      </c>
      <c r="AH33" s="9">
        <v>799427</v>
      </c>
      <c r="AI33" s="18">
        <v>799427</v>
      </c>
    </row>
    <row r="34" spans="1:35" ht="13.15" customHeight="1" x14ac:dyDescent="0.2">
      <c r="A34" s="28" t="s">
        <v>61</v>
      </c>
      <c r="B34" s="22">
        <v>27</v>
      </c>
      <c r="C34" s="19">
        <v>0</v>
      </c>
      <c r="D34" s="19">
        <v>0</v>
      </c>
      <c r="E34" s="19">
        <v>0</v>
      </c>
      <c r="F34" s="21">
        <v>0</v>
      </c>
      <c r="G34" s="19">
        <v>0</v>
      </c>
      <c r="H34" s="19">
        <v>0</v>
      </c>
      <c r="I34" s="19">
        <v>0</v>
      </c>
      <c r="J34" s="21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21">
        <v>0</v>
      </c>
      <c r="V34" s="19">
        <v>0</v>
      </c>
      <c r="W34" s="19">
        <v>0</v>
      </c>
      <c r="X34" s="19">
        <v>0</v>
      </c>
      <c r="Y34" s="21">
        <v>0</v>
      </c>
      <c r="Z34" s="19">
        <v>0</v>
      </c>
      <c r="AA34" s="19">
        <v>0</v>
      </c>
      <c r="AB34" s="19">
        <v>0</v>
      </c>
      <c r="AC34" s="20">
        <v>0</v>
      </c>
      <c r="AD34" s="19">
        <v>0</v>
      </c>
      <c r="AE34" s="19">
        <v>0</v>
      </c>
      <c r="AF34" s="18">
        <v>348553</v>
      </c>
      <c r="AG34" s="19">
        <v>0</v>
      </c>
      <c r="AH34" s="9">
        <v>348553</v>
      </c>
      <c r="AI34" s="18">
        <v>348553</v>
      </c>
    </row>
    <row r="35" spans="1:35" ht="13.15" customHeight="1" x14ac:dyDescent="0.2">
      <c r="A35" s="23" t="s">
        <v>60</v>
      </c>
      <c r="B35" s="22">
        <v>28</v>
      </c>
      <c r="C35" s="19">
        <v>0</v>
      </c>
      <c r="D35" s="19">
        <v>0</v>
      </c>
      <c r="E35" s="19">
        <v>0</v>
      </c>
      <c r="F35" s="21">
        <v>0</v>
      </c>
      <c r="G35" s="19">
        <v>0</v>
      </c>
      <c r="H35" s="19">
        <v>0</v>
      </c>
      <c r="I35" s="19">
        <v>0</v>
      </c>
      <c r="J35" s="21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21">
        <v>0</v>
      </c>
      <c r="V35" s="19">
        <v>0</v>
      </c>
      <c r="W35" s="19">
        <v>0</v>
      </c>
      <c r="X35" s="19">
        <v>0</v>
      </c>
      <c r="Y35" s="21">
        <v>0</v>
      </c>
      <c r="Z35" s="19">
        <v>0</v>
      </c>
      <c r="AA35" s="19">
        <v>0</v>
      </c>
      <c r="AB35" s="19">
        <v>0</v>
      </c>
      <c r="AC35" s="20">
        <v>0</v>
      </c>
      <c r="AD35" s="19">
        <v>0</v>
      </c>
      <c r="AE35" s="19">
        <v>0</v>
      </c>
      <c r="AF35" s="18">
        <v>113035</v>
      </c>
      <c r="AG35" s="19">
        <v>0</v>
      </c>
      <c r="AH35" s="9">
        <v>113035</v>
      </c>
      <c r="AI35" s="18">
        <v>113035</v>
      </c>
    </row>
    <row r="36" spans="1:35" ht="13.15" customHeight="1" x14ac:dyDescent="0.2">
      <c r="A36" s="23" t="s">
        <v>59</v>
      </c>
      <c r="B36" s="22">
        <v>29</v>
      </c>
      <c r="C36" s="19">
        <v>0</v>
      </c>
      <c r="D36" s="19">
        <v>0</v>
      </c>
      <c r="E36" s="19">
        <v>0</v>
      </c>
      <c r="F36" s="21">
        <v>0</v>
      </c>
      <c r="G36" s="19">
        <v>0</v>
      </c>
      <c r="H36" s="19">
        <v>0</v>
      </c>
      <c r="I36" s="19">
        <v>0</v>
      </c>
      <c r="J36" s="21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21">
        <v>0</v>
      </c>
      <c r="V36" s="19">
        <v>0</v>
      </c>
      <c r="W36" s="9">
        <v>175817</v>
      </c>
      <c r="X36" s="19">
        <v>0</v>
      </c>
      <c r="Y36" s="21">
        <v>0</v>
      </c>
      <c r="Z36" s="19">
        <v>0</v>
      </c>
      <c r="AA36" s="19">
        <v>0</v>
      </c>
      <c r="AB36" s="19">
        <v>0</v>
      </c>
      <c r="AC36" s="20">
        <v>0</v>
      </c>
      <c r="AD36" s="19">
        <v>0</v>
      </c>
      <c r="AE36" s="19">
        <v>0</v>
      </c>
      <c r="AF36" s="21">
        <v>0</v>
      </c>
      <c r="AG36" s="19">
        <v>0</v>
      </c>
      <c r="AH36" s="9">
        <v>175817</v>
      </c>
      <c r="AI36" s="18">
        <v>175817</v>
      </c>
    </row>
    <row r="37" spans="1:35" ht="13.15" customHeight="1" x14ac:dyDescent="0.2">
      <c r="A37" s="23" t="s">
        <v>52</v>
      </c>
      <c r="B37" s="22">
        <v>30</v>
      </c>
      <c r="C37" s="19">
        <v>0</v>
      </c>
      <c r="D37" s="19">
        <v>0</v>
      </c>
      <c r="E37" s="19">
        <v>0</v>
      </c>
      <c r="F37" s="21">
        <v>0</v>
      </c>
      <c r="G37" s="19">
        <v>0</v>
      </c>
      <c r="H37" s="19">
        <v>0</v>
      </c>
      <c r="I37" s="19">
        <v>0</v>
      </c>
      <c r="J37" s="21">
        <v>0</v>
      </c>
      <c r="K37" s="19">
        <v>0</v>
      </c>
      <c r="L37" s="9">
        <v>868001</v>
      </c>
      <c r="M37" s="9">
        <v>289734</v>
      </c>
      <c r="N37" s="9">
        <v>217345</v>
      </c>
      <c r="O37" s="9">
        <v>1174581</v>
      </c>
      <c r="P37" s="9">
        <v>565852</v>
      </c>
      <c r="Q37" s="9">
        <v>302199</v>
      </c>
      <c r="R37" s="9">
        <v>54882</v>
      </c>
      <c r="S37" s="9">
        <v>139005</v>
      </c>
      <c r="T37" s="9">
        <v>170227</v>
      </c>
      <c r="U37" s="18">
        <v>318357</v>
      </c>
      <c r="V37" s="19">
        <v>0</v>
      </c>
      <c r="W37" s="19">
        <v>0</v>
      </c>
      <c r="X37" s="19">
        <v>0</v>
      </c>
      <c r="Y37" s="21">
        <v>0</v>
      </c>
      <c r="Z37" s="19">
        <v>0</v>
      </c>
      <c r="AA37" s="19">
        <v>0</v>
      </c>
      <c r="AB37" s="19">
        <v>0</v>
      </c>
      <c r="AC37" s="20">
        <v>0</v>
      </c>
      <c r="AD37" s="19">
        <v>0</v>
      </c>
      <c r="AE37" s="19">
        <v>0</v>
      </c>
      <c r="AF37" s="21">
        <v>0</v>
      </c>
      <c r="AG37" s="19">
        <v>0</v>
      </c>
      <c r="AH37" s="9">
        <v>4100185</v>
      </c>
      <c r="AI37" s="18">
        <v>4100185</v>
      </c>
    </row>
    <row r="38" spans="1:35" ht="13.15" customHeight="1" x14ac:dyDescent="0.2">
      <c r="A38" s="23" t="s">
        <v>51</v>
      </c>
      <c r="B38" s="22">
        <v>31</v>
      </c>
      <c r="C38" s="19">
        <v>0</v>
      </c>
      <c r="D38" s="19">
        <v>0</v>
      </c>
      <c r="E38" s="19">
        <v>0</v>
      </c>
      <c r="F38" s="18">
        <v>0</v>
      </c>
      <c r="G38" s="19">
        <v>0</v>
      </c>
      <c r="H38" s="19">
        <v>0</v>
      </c>
      <c r="I38" s="19">
        <v>0</v>
      </c>
      <c r="J38" s="21">
        <v>0</v>
      </c>
      <c r="K38" s="19">
        <v>0</v>
      </c>
      <c r="L38" s="9">
        <v>142091</v>
      </c>
      <c r="M38" s="9">
        <v>8579</v>
      </c>
      <c r="N38" s="19">
        <v>0</v>
      </c>
      <c r="O38" s="19">
        <v>0</v>
      </c>
      <c r="P38" s="9">
        <v>886</v>
      </c>
      <c r="Q38" s="9">
        <v>9797</v>
      </c>
      <c r="R38" s="19">
        <v>0</v>
      </c>
      <c r="S38" s="9">
        <v>7264</v>
      </c>
      <c r="T38" s="9">
        <v>13756</v>
      </c>
      <c r="U38" s="18">
        <v>74868</v>
      </c>
      <c r="V38" s="19">
        <v>0</v>
      </c>
      <c r="W38" s="19">
        <v>0</v>
      </c>
      <c r="X38" s="19">
        <v>0</v>
      </c>
      <c r="Y38" s="21">
        <v>0</v>
      </c>
      <c r="Z38" s="19">
        <v>0</v>
      </c>
      <c r="AA38" s="9">
        <v>0</v>
      </c>
      <c r="AB38" s="19">
        <v>0</v>
      </c>
      <c r="AC38" s="20">
        <v>0</v>
      </c>
      <c r="AD38" s="19">
        <v>0</v>
      </c>
      <c r="AE38" s="19">
        <v>0</v>
      </c>
      <c r="AF38" s="21">
        <v>0</v>
      </c>
      <c r="AG38" s="9">
        <v>0</v>
      </c>
      <c r="AH38" s="9">
        <v>257243</v>
      </c>
      <c r="AI38" s="18">
        <v>257243</v>
      </c>
    </row>
    <row r="39" spans="1:35" ht="13.15" customHeight="1" x14ac:dyDescent="0.2">
      <c r="A39" s="16" t="s">
        <v>58</v>
      </c>
      <c r="B39" s="15">
        <v>32</v>
      </c>
      <c r="C39" s="12">
        <v>0</v>
      </c>
      <c r="D39" s="12">
        <v>0</v>
      </c>
      <c r="E39" s="11">
        <v>269026</v>
      </c>
      <c r="F39" s="10">
        <v>0</v>
      </c>
      <c r="G39" s="12">
        <v>0</v>
      </c>
      <c r="H39" s="11">
        <v>31024</v>
      </c>
      <c r="I39" s="11">
        <v>109553</v>
      </c>
      <c r="J39" s="14">
        <v>0</v>
      </c>
      <c r="K39" s="12">
        <v>0</v>
      </c>
      <c r="L39" s="11">
        <v>1010092</v>
      </c>
      <c r="M39" s="11">
        <v>298314</v>
      </c>
      <c r="N39" s="11">
        <v>217345</v>
      </c>
      <c r="O39" s="11">
        <v>1174581</v>
      </c>
      <c r="P39" s="11">
        <v>566739</v>
      </c>
      <c r="Q39" s="11">
        <v>311997</v>
      </c>
      <c r="R39" s="11">
        <v>54882</v>
      </c>
      <c r="S39" s="11">
        <v>146269</v>
      </c>
      <c r="T39" s="11">
        <v>183983</v>
      </c>
      <c r="U39" s="10">
        <v>393225</v>
      </c>
      <c r="V39" s="11">
        <v>64646</v>
      </c>
      <c r="W39" s="11">
        <v>175817</v>
      </c>
      <c r="X39" s="12">
        <v>0</v>
      </c>
      <c r="Y39" s="14">
        <v>0</v>
      </c>
      <c r="Z39" s="12">
        <v>0</v>
      </c>
      <c r="AA39" s="11">
        <v>0</v>
      </c>
      <c r="AB39" s="12">
        <v>0</v>
      </c>
      <c r="AC39" s="13">
        <v>0</v>
      </c>
      <c r="AD39" s="11">
        <v>2316424</v>
      </c>
      <c r="AE39" s="12">
        <v>0</v>
      </c>
      <c r="AF39" s="10">
        <v>461588</v>
      </c>
      <c r="AG39" s="11">
        <v>0</v>
      </c>
      <c r="AH39" s="11">
        <v>7785504</v>
      </c>
      <c r="AI39" s="10">
        <v>7785504</v>
      </c>
    </row>
    <row r="40" spans="1:35" ht="13.15" customHeight="1" x14ac:dyDescent="0.2">
      <c r="A40" s="23" t="s">
        <v>57</v>
      </c>
      <c r="B40" s="22">
        <v>33</v>
      </c>
      <c r="C40" s="19">
        <v>0</v>
      </c>
      <c r="D40" s="19">
        <v>0</v>
      </c>
      <c r="E40" s="19">
        <v>0</v>
      </c>
      <c r="F40" s="21">
        <v>0</v>
      </c>
      <c r="G40" s="19">
        <v>4926</v>
      </c>
      <c r="H40" s="19">
        <v>0</v>
      </c>
      <c r="I40" s="19">
        <v>30</v>
      </c>
      <c r="J40" s="21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1</v>
      </c>
      <c r="Q40" s="19">
        <v>0</v>
      </c>
      <c r="R40" s="19">
        <v>0</v>
      </c>
      <c r="S40" s="19">
        <v>0</v>
      </c>
      <c r="T40" s="19">
        <v>0</v>
      </c>
      <c r="U40" s="21">
        <v>0</v>
      </c>
      <c r="V40" s="9">
        <v>7397</v>
      </c>
      <c r="W40" s="9">
        <v>18523</v>
      </c>
      <c r="X40" s="9">
        <v>16</v>
      </c>
      <c r="Y40" s="21">
        <v>0</v>
      </c>
      <c r="Z40" s="19">
        <v>0</v>
      </c>
      <c r="AA40" s="19">
        <v>419</v>
      </c>
      <c r="AB40" s="19">
        <v>0</v>
      </c>
      <c r="AC40" s="20">
        <v>163</v>
      </c>
      <c r="AD40" s="9">
        <v>1152</v>
      </c>
      <c r="AE40" s="19">
        <v>0</v>
      </c>
      <c r="AF40" s="21">
        <v>1065</v>
      </c>
      <c r="AG40" s="9">
        <v>5524</v>
      </c>
      <c r="AH40" s="9">
        <v>28168</v>
      </c>
      <c r="AI40" s="18">
        <v>33693</v>
      </c>
    </row>
    <row r="41" spans="1:35" ht="13.15" customHeight="1" x14ac:dyDescent="0.2">
      <c r="A41" s="23" t="s">
        <v>56</v>
      </c>
      <c r="B41" s="22">
        <v>34</v>
      </c>
      <c r="C41" s="9">
        <v>0</v>
      </c>
      <c r="D41" s="19">
        <v>0</v>
      </c>
      <c r="E41" s="19">
        <v>0</v>
      </c>
      <c r="F41" s="21">
        <v>0</v>
      </c>
      <c r="G41" s="19">
        <v>0</v>
      </c>
      <c r="H41" s="19">
        <v>0</v>
      </c>
      <c r="I41" s="19">
        <v>0</v>
      </c>
      <c r="J41" s="21">
        <v>0</v>
      </c>
      <c r="K41" s="19">
        <v>0</v>
      </c>
      <c r="L41" s="19">
        <v>0</v>
      </c>
      <c r="M41" s="19">
        <v>0</v>
      </c>
      <c r="N41" s="19">
        <v>0</v>
      </c>
      <c r="O41" s="9">
        <v>0</v>
      </c>
      <c r="P41" s="9">
        <v>15</v>
      </c>
      <c r="Q41" s="9">
        <v>0</v>
      </c>
      <c r="R41" s="19">
        <v>0</v>
      </c>
      <c r="S41" s="19">
        <v>0</v>
      </c>
      <c r="T41" s="19">
        <v>0</v>
      </c>
      <c r="U41" s="21">
        <v>0</v>
      </c>
      <c r="V41" s="9">
        <v>0</v>
      </c>
      <c r="W41" s="19">
        <v>0</v>
      </c>
      <c r="X41" s="9">
        <v>527</v>
      </c>
      <c r="Y41" s="21">
        <v>13</v>
      </c>
      <c r="Z41" s="19">
        <v>0</v>
      </c>
      <c r="AA41" s="19">
        <v>0</v>
      </c>
      <c r="AB41" s="19">
        <v>0</v>
      </c>
      <c r="AC41" s="30">
        <v>0</v>
      </c>
      <c r="AD41" s="9">
        <v>2045</v>
      </c>
      <c r="AE41" s="19">
        <v>0</v>
      </c>
      <c r="AF41" s="18">
        <v>76</v>
      </c>
      <c r="AG41" s="9">
        <v>540</v>
      </c>
      <c r="AH41" s="9">
        <v>2136</v>
      </c>
      <c r="AI41" s="18">
        <v>2676</v>
      </c>
    </row>
    <row r="42" spans="1:35" ht="13.15" customHeight="1" x14ac:dyDescent="0.2">
      <c r="A42" s="23" t="s">
        <v>55</v>
      </c>
      <c r="B42" s="22">
        <v>35</v>
      </c>
      <c r="C42" s="19">
        <v>0</v>
      </c>
      <c r="D42" s="19">
        <v>0</v>
      </c>
      <c r="E42" s="19">
        <v>0</v>
      </c>
      <c r="F42" s="21">
        <v>0</v>
      </c>
      <c r="G42" s="9">
        <v>7433</v>
      </c>
      <c r="H42" s="9">
        <v>300</v>
      </c>
      <c r="I42" s="9">
        <v>3</v>
      </c>
      <c r="J42" s="21">
        <v>0</v>
      </c>
      <c r="K42" s="19">
        <v>0</v>
      </c>
      <c r="L42" s="19">
        <v>0</v>
      </c>
      <c r="M42" s="19">
        <v>0</v>
      </c>
      <c r="N42" s="19">
        <v>0</v>
      </c>
      <c r="O42" s="9">
        <v>1</v>
      </c>
      <c r="P42" s="9">
        <v>74</v>
      </c>
      <c r="Q42" s="19">
        <v>0</v>
      </c>
      <c r="R42" s="19">
        <v>0</v>
      </c>
      <c r="S42" s="19">
        <v>0</v>
      </c>
      <c r="T42" s="19">
        <v>0</v>
      </c>
      <c r="U42" s="18">
        <v>0</v>
      </c>
      <c r="V42" s="19">
        <v>0</v>
      </c>
      <c r="W42" s="19">
        <v>0</v>
      </c>
      <c r="X42" s="19">
        <v>0</v>
      </c>
      <c r="Y42" s="21">
        <v>0</v>
      </c>
      <c r="Z42" s="19">
        <v>0</v>
      </c>
      <c r="AA42" s="9">
        <v>140</v>
      </c>
      <c r="AB42" s="19">
        <v>0</v>
      </c>
      <c r="AC42" s="30">
        <v>0</v>
      </c>
      <c r="AD42" s="9">
        <v>17708</v>
      </c>
      <c r="AE42" s="19">
        <v>0</v>
      </c>
      <c r="AF42" s="18">
        <v>10119</v>
      </c>
      <c r="AG42" s="9">
        <v>7573</v>
      </c>
      <c r="AH42" s="9">
        <v>28205</v>
      </c>
      <c r="AI42" s="18">
        <v>35778</v>
      </c>
    </row>
    <row r="43" spans="1:35" ht="13.15" customHeight="1" x14ac:dyDescent="0.2">
      <c r="A43" s="23" t="s">
        <v>54</v>
      </c>
      <c r="B43" s="22">
        <v>36</v>
      </c>
      <c r="C43" s="19">
        <v>0</v>
      </c>
      <c r="D43" s="19">
        <v>0</v>
      </c>
      <c r="E43" s="19">
        <v>0</v>
      </c>
      <c r="F43" s="21">
        <v>0</v>
      </c>
      <c r="G43" s="19">
        <v>0</v>
      </c>
      <c r="H43" s="19">
        <v>0</v>
      </c>
      <c r="I43" s="19">
        <v>0</v>
      </c>
      <c r="J43" s="21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21">
        <v>0</v>
      </c>
      <c r="V43" s="19">
        <v>0</v>
      </c>
      <c r="W43" s="19">
        <v>0</v>
      </c>
      <c r="X43" s="19">
        <v>0</v>
      </c>
      <c r="Y43" s="21">
        <v>0</v>
      </c>
      <c r="Z43" s="19">
        <v>0</v>
      </c>
      <c r="AA43" s="19">
        <v>0</v>
      </c>
      <c r="AB43" s="19">
        <v>0</v>
      </c>
      <c r="AC43" s="20">
        <v>0</v>
      </c>
      <c r="AD43" s="9">
        <v>122296</v>
      </c>
      <c r="AE43" s="19">
        <v>0</v>
      </c>
      <c r="AF43" s="18">
        <v>0</v>
      </c>
      <c r="AG43" s="19">
        <v>0</v>
      </c>
      <c r="AH43" s="9">
        <v>122296</v>
      </c>
      <c r="AI43" s="18">
        <v>122296</v>
      </c>
    </row>
    <row r="44" spans="1:35" ht="13.15" customHeight="1" x14ac:dyDescent="0.2">
      <c r="A44" s="23" t="s">
        <v>53</v>
      </c>
      <c r="B44" s="22">
        <v>37</v>
      </c>
      <c r="C44" s="19">
        <v>0</v>
      </c>
      <c r="D44" s="19">
        <v>0</v>
      </c>
      <c r="E44" s="19">
        <v>0</v>
      </c>
      <c r="F44" s="21">
        <v>0</v>
      </c>
      <c r="G44" s="19">
        <v>0</v>
      </c>
      <c r="H44" s="19">
        <v>0</v>
      </c>
      <c r="I44" s="19">
        <v>0</v>
      </c>
      <c r="J44" s="21">
        <v>0</v>
      </c>
      <c r="K44" s="19">
        <v>0</v>
      </c>
      <c r="L44" s="19">
        <v>0</v>
      </c>
      <c r="M44" s="19">
        <v>0</v>
      </c>
      <c r="N44" s="19">
        <v>0</v>
      </c>
      <c r="O44" s="9">
        <v>0</v>
      </c>
      <c r="P44" s="9">
        <v>5</v>
      </c>
      <c r="Q44" s="19">
        <v>0</v>
      </c>
      <c r="R44" s="19">
        <v>0</v>
      </c>
      <c r="S44" s="19">
        <v>0</v>
      </c>
      <c r="T44" s="19">
        <v>0</v>
      </c>
      <c r="U44" s="21">
        <v>0</v>
      </c>
      <c r="V44" s="19">
        <v>0</v>
      </c>
      <c r="W44" s="19">
        <v>0</v>
      </c>
      <c r="X44" s="9">
        <v>7033</v>
      </c>
      <c r="Y44" s="21">
        <v>0</v>
      </c>
      <c r="Z44" s="19">
        <v>0</v>
      </c>
      <c r="AA44" s="19">
        <v>17</v>
      </c>
      <c r="AB44" s="19">
        <v>0</v>
      </c>
      <c r="AC44" s="20">
        <v>0</v>
      </c>
      <c r="AD44" s="9">
        <v>1926</v>
      </c>
      <c r="AE44" s="19">
        <v>0</v>
      </c>
      <c r="AF44" s="18">
        <v>30</v>
      </c>
      <c r="AG44" s="9">
        <v>7050</v>
      </c>
      <c r="AH44" s="9">
        <v>1961</v>
      </c>
      <c r="AI44" s="18">
        <v>9011</v>
      </c>
    </row>
    <row r="45" spans="1:35" ht="13.15" customHeight="1" x14ac:dyDescent="0.2">
      <c r="A45" s="23" t="s">
        <v>52</v>
      </c>
      <c r="B45" s="22">
        <v>38</v>
      </c>
      <c r="C45" s="19">
        <v>0</v>
      </c>
      <c r="D45" s="19">
        <v>0</v>
      </c>
      <c r="E45" s="19">
        <v>0</v>
      </c>
      <c r="F45" s="21">
        <v>0</v>
      </c>
      <c r="G45" s="19">
        <v>0</v>
      </c>
      <c r="H45" s="19">
        <v>0</v>
      </c>
      <c r="I45" s="19">
        <v>0</v>
      </c>
      <c r="J45" s="21">
        <v>0</v>
      </c>
      <c r="K45" s="19">
        <v>0</v>
      </c>
      <c r="L45" s="19">
        <v>0</v>
      </c>
      <c r="M45" s="19">
        <v>0</v>
      </c>
      <c r="N45" s="19">
        <v>0</v>
      </c>
      <c r="O45" s="9">
        <v>99</v>
      </c>
      <c r="P45" s="9">
        <v>425</v>
      </c>
      <c r="Q45" s="9">
        <v>20371</v>
      </c>
      <c r="R45" s="9">
        <v>21072</v>
      </c>
      <c r="S45" s="9">
        <v>1875</v>
      </c>
      <c r="T45" s="9">
        <v>160545</v>
      </c>
      <c r="U45" s="18">
        <v>22537</v>
      </c>
      <c r="V45" s="9">
        <v>1022</v>
      </c>
      <c r="W45" s="19">
        <v>0</v>
      </c>
      <c r="X45" s="9">
        <v>50487</v>
      </c>
      <c r="Y45" s="21">
        <v>0</v>
      </c>
      <c r="Z45" s="19">
        <v>0</v>
      </c>
      <c r="AA45" s="19">
        <v>729</v>
      </c>
      <c r="AB45" s="19">
        <v>0</v>
      </c>
      <c r="AC45" s="30">
        <v>580</v>
      </c>
      <c r="AD45" s="9">
        <v>21841</v>
      </c>
      <c r="AE45" s="19">
        <v>0</v>
      </c>
      <c r="AF45" s="18">
        <v>3975</v>
      </c>
      <c r="AG45" s="9">
        <v>51796</v>
      </c>
      <c r="AH45" s="9">
        <v>253760</v>
      </c>
      <c r="AI45" s="18">
        <v>305556</v>
      </c>
    </row>
    <row r="46" spans="1:35" ht="13.15" customHeight="1" x14ac:dyDescent="0.2">
      <c r="A46" s="23" t="s">
        <v>51</v>
      </c>
      <c r="B46" s="22">
        <v>39</v>
      </c>
      <c r="C46" s="19">
        <v>0</v>
      </c>
      <c r="D46" s="19">
        <v>0</v>
      </c>
      <c r="E46" s="19">
        <v>0</v>
      </c>
      <c r="F46" s="21">
        <v>0</v>
      </c>
      <c r="G46" s="19">
        <v>0</v>
      </c>
      <c r="H46" s="19">
        <v>0</v>
      </c>
      <c r="I46" s="19">
        <v>0</v>
      </c>
      <c r="J46" s="21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9">
        <v>0</v>
      </c>
      <c r="Q46" s="9">
        <v>0</v>
      </c>
      <c r="R46" s="19">
        <v>0</v>
      </c>
      <c r="S46" s="9">
        <v>0</v>
      </c>
      <c r="T46" s="19">
        <v>0</v>
      </c>
      <c r="U46" s="18">
        <v>0</v>
      </c>
      <c r="V46" s="19">
        <v>0</v>
      </c>
      <c r="W46" s="19">
        <v>0</v>
      </c>
      <c r="X46" s="19">
        <v>62768</v>
      </c>
      <c r="Y46" s="21">
        <v>0</v>
      </c>
      <c r="Z46" s="19">
        <v>0</v>
      </c>
      <c r="AA46" s="19">
        <v>19732</v>
      </c>
      <c r="AB46" s="19">
        <v>0</v>
      </c>
      <c r="AC46" s="20">
        <v>0</v>
      </c>
      <c r="AD46" s="19">
        <v>0</v>
      </c>
      <c r="AE46" s="19">
        <v>0</v>
      </c>
      <c r="AF46" s="21">
        <v>0</v>
      </c>
      <c r="AG46" s="19">
        <v>82500</v>
      </c>
      <c r="AH46" s="9">
        <v>0</v>
      </c>
      <c r="AI46" s="18">
        <v>82500</v>
      </c>
    </row>
    <row r="47" spans="1:35" ht="13.15" customHeight="1" x14ac:dyDescent="0.2">
      <c r="A47" s="16" t="s">
        <v>50</v>
      </c>
      <c r="B47" s="15">
        <v>40</v>
      </c>
      <c r="C47" s="11">
        <v>0</v>
      </c>
      <c r="D47" s="12">
        <v>0</v>
      </c>
      <c r="E47" s="12">
        <v>0</v>
      </c>
      <c r="F47" s="14">
        <v>0</v>
      </c>
      <c r="G47" s="11">
        <v>12359</v>
      </c>
      <c r="H47" s="11">
        <v>300</v>
      </c>
      <c r="I47" s="11">
        <v>34</v>
      </c>
      <c r="J47" s="14">
        <v>0</v>
      </c>
      <c r="K47" s="12">
        <v>0</v>
      </c>
      <c r="L47" s="12">
        <v>0</v>
      </c>
      <c r="M47" s="12">
        <v>0</v>
      </c>
      <c r="N47" s="12">
        <v>0</v>
      </c>
      <c r="O47" s="11">
        <v>99</v>
      </c>
      <c r="P47" s="11">
        <v>520</v>
      </c>
      <c r="Q47" s="11">
        <v>20371</v>
      </c>
      <c r="R47" s="11">
        <v>21072</v>
      </c>
      <c r="S47" s="11">
        <v>1875</v>
      </c>
      <c r="T47" s="11">
        <v>160545</v>
      </c>
      <c r="U47" s="10">
        <v>22537</v>
      </c>
      <c r="V47" s="11">
        <v>8419</v>
      </c>
      <c r="W47" s="11">
        <v>18523</v>
      </c>
      <c r="X47" s="11">
        <v>120832</v>
      </c>
      <c r="Y47" s="14">
        <v>13</v>
      </c>
      <c r="Z47" s="12">
        <v>0</v>
      </c>
      <c r="AA47" s="11">
        <v>21037</v>
      </c>
      <c r="AB47" s="12">
        <v>0</v>
      </c>
      <c r="AC47" s="29">
        <v>743</v>
      </c>
      <c r="AD47" s="11">
        <v>166968</v>
      </c>
      <c r="AE47" s="12">
        <v>0</v>
      </c>
      <c r="AF47" s="10">
        <v>15265</v>
      </c>
      <c r="AG47" s="11">
        <v>154984</v>
      </c>
      <c r="AH47" s="11">
        <v>436527</v>
      </c>
      <c r="AI47" s="10">
        <v>591511</v>
      </c>
    </row>
    <row r="48" spans="1:35" ht="13.15" customHeight="1" x14ac:dyDescent="0.2">
      <c r="A48" s="16" t="s">
        <v>49</v>
      </c>
      <c r="B48" s="15">
        <v>41</v>
      </c>
      <c r="C48" s="12">
        <v>0</v>
      </c>
      <c r="D48" s="12">
        <v>0</v>
      </c>
      <c r="E48" s="12">
        <v>0</v>
      </c>
      <c r="F48" s="14">
        <v>0</v>
      </c>
      <c r="G48" s="12">
        <v>0</v>
      </c>
      <c r="H48" s="12">
        <v>0</v>
      </c>
      <c r="I48" s="12">
        <v>0</v>
      </c>
      <c r="J48" s="14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4">
        <v>0</v>
      </c>
      <c r="V48" s="12">
        <v>0</v>
      </c>
      <c r="W48" s="11">
        <v>11503</v>
      </c>
      <c r="X48" s="11">
        <v>333</v>
      </c>
      <c r="Y48" s="10">
        <v>318</v>
      </c>
      <c r="Z48" s="12">
        <v>0</v>
      </c>
      <c r="AA48" s="11">
        <v>3448</v>
      </c>
      <c r="AB48" s="12">
        <v>0</v>
      </c>
      <c r="AC48" s="13">
        <v>0</v>
      </c>
      <c r="AD48" s="11">
        <v>95980</v>
      </c>
      <c r="AE48" s="12">
        <v>0</v>
      </c>
      <c r="AF48" s="10">
        <v>52222</v>
      </c>
      <c r="AG48" s="11">
        <v>4100</v>
      </c>
      <c r="AH48" s="11">
        <v>159705</v>
      </c>
      <c r="AI48" s="10">
        <v>163805</v>
      </c>
    </row>
    <row r="49" spans="1:35" ht="13.15" customHeight="1" x14ac:dyDescent="0.2">
      <c r="A49" s="16" t="s">
        <v>48</v>
      </c>
      <c r="B49" s="15">
        <v>42</v>
      </c>
      <c r="C49" s="11">
        <v>256458</v>
      </c>
      <c r="D49" s="11">
        <v>3360</v>
      </c>
      <c r="E49" s="11">
        <v>149874</v>
      </c>
      <c r="F49" s="10">
        <v>0</v>
      </c>
      <c r="G49" s="11">
        <v>15392</v>
      </c>
      <c r="H49" s="11">
        <v>19503</v>
      </c>
      <c r="I49" s="11">
        <v>68943</v>
      </c>
      <c r="J49" s="10">
        <v>31</v>
      </c>
      <c r="K49" s="12">
        <v>0</v>
      </c>
      <c r="L49" s="11">
        <v>743251</v>
      </c>
      <c r="M49" s="11">
        <v>283267</v>
      </c>
      <c r="N49" s="11">
        <v>438228</v>
      </c>
      <c r="O49" s="11">
        <v>1499143</v>
      </c>
      <c r="P49" s="11">
        <v>589043</v>
      </c>
      <c r="Q49" s="11">
        <v>116011</v>
      </c>
      <c r="R49" s="11">
        <v>16479</v>
      </c>
      <c r="S49" s="11">
        <v>155541</v>
      </c>
      <c r="T49" s="11">
        <v>10309</v>
      </c>
      <c r="U49" s="10">
        <v>172368</v>
      </c>
      <c r="V49" s="11">
        <v>28254</v>
      </c>
      <c r="W49" s="11">
        <v>79178</v>
      </c>
      <c r="X49" s="11">
        <v>2231980</v>
      </c>
      <c r="Y49" s="10">
        <v>42</v>
      </c>
      <c r="Z49" s="12">
        <v>0</v>
      </c>
      <c r="AA49" s="11">
        <v>575542</v>
      </c>
      <c r="AB49" s="11">
        <v>84113</v>
      </c>
      <c r="AC49" s="29">
        <v>75670</v>
      </c>
      <c r="AD49" s="11">
        <v>1847977</v>
      </c>
      <c r="AE49" s="12">
        <v>0</v>
      </c>
      <c r="AF49" s="10">
        <v>394101</v>
      </c>
      <c r="AG49" s="11">
        <v>3239227</v>
      </c>
      <c r="AH49" s="11">
        <v>6614829</v>
      </c>
      <c r="AI49" s="10">
        <v>9854057</v>
      </c>
    </row>
    <row r="50" spans="1:35" ht="12.75" customHeight="1" x14ac:dyDescent="0.2">
      <c r="A50" s="16" t="s">
        <v>47</v>
      </c>
      <c r="B50" s="15">
        <v>43</v>
      </c>
      <c r="C50" s="11">
        <v>694</v>
      </c>
      <c r="D50" s="12">
        <v>0</v>
      </c>
      <c r="E50" s="11">
        <v>2471</v>
      </c>
      <c r="F50" s="10">
        <v>0</v>
      </c>
      <c r="G50" s="11">
        <v>305</v>
      </c>
      <c r="H50" s="12">
        <v>0</v>
      </c>
      <c r="I50" s="11">
        <v>13667</v>
      </c>
      <c r="J50" s="14">
        <v>0</v>
      </c>
      <c r="K50" s="12">
        <v>0</v>
      </c>
      <c r="L50" s="12">
        <v>0</v>
      </c>
      <c r="M50" s="11">
        <v>283267</v>
      </c>
      <c r="N50" s="12">
        <v>0</v>
      </c>
      <c r="O50" s="11">
        <v>0</v>
      </c>
      <c r="P50" s="11">
        <v>29013</v>
      </c>
      <c r="Q50" s="11">
        <v>73316</v>
      </c>
      <c r="R50" s="11">
        <v>7559</v>
      </c>
      <c r="S50" s="11">
        <v>76896</v>
      </c>
      <c r="T50" s="11">
        <v>16877</v>
      </c>
      <c r="U50" s="10">
        <v>163945</v>
      </c>
      <c r="V50" s="12">
        <v>0</v>
      </c>
      <c r="W50" s="12">
        <v>0</v>
      </c>
      <c r="X50" s="11">
        <v>139057</v>
      </c>
      <c r="Y50" s="14">
        <v>0</v>
      </c>
      <c r="Z50" s="12">
        <v>0</v>
      </c>
      <c r="AA50" s="12">
        <v>0</v>
      </c>
      <c r="AB50" s="12">
        <v>0</v>
      </c>
      <c r="AC50" s="13">
        <v>0</v>
      </c>
      <c r="AD50" s="12">
        <v>0</v>
      </c>
      <c r="AE50" s="12">
        <v>0</v>
      </c>
      <c r="AF50" s="14">
        <v>0</v>
      </c>
      <c r="AG50" s="11">
        <v>140057</v>
      </c>
      <c r="AH50" s="11">
        <v>667011</v>
      </c>
      <c r="AI50" s="10">
        <v>807068</v>
      </c>
    </row>
    <row r="51" spans="1:35" ht="13.15" customHeight="1" x14ac:dyDescent="0.2">
      <c r="A51" s="16" t="s">
        <v>46</v>
      </c>
      <c r="B51" s="15">
        <v>44</v>
      </c>
      <c r="C51" s="11">
        <v>-23864</v>
      </c>
      <c r="D51" s="11">
        <v>0</v>
      </c>
      <c r="E51" s="11">
        <v>-22436</v>
      </c>
      <c r="F51" s="10">
        <v>0</v>
      </c>
      <c r="G51" s="11">
        <v>-8408</v>
      </c>
      <c r="H51" s="11">
        <v>402</v>
      </c>
      <c r="I51" s="11">
        <v>3895</v>
      </c>
      <c r="J51" s="10">
        <v>-31</v>
      </c>
      <c r="K51" s="12">
        <v>0</v>
      </c>
      <c r="L51" s="12">
        <v>58</v>
      </c>
      <c r="M51" s="12">
        <v>0</v>
      </c>
      <c r="N51" s="12">
        <v>0</v>
      </c>
      <c r="O51" s="12">
        <v>9</v>
      </c>
      <c r="P51" s="12">
        <v>-18396</v>
      </c>
      <c r="Q51" s="12">
        <v>-31527</v>
      </c>
      <c r="R51" s="12">
        <v>-4709</v>
      </c>
      <c r="S51" s="12">
        <v>-1775</v>
      </c>
      <c r="T51" s="12">
        <v>34573</v>
      </c>
      <c r="U51" s="14">
        <v>-485</v>
      </c>
      <c r="V51" s="11">
        <v>0</v>
      </c>
      <c r="W51" s="11">
        <v>0</v>
      </c>
      <c r="X51" s="11">
        <v>-11280</v>
      </c>
      <c r="Y51" s="10">
        <v>0</v>
      </c>
      <c r="Z51" s="12">
        <v>0</v>
      </c>
      <c r="AA51" s="11">
        <v>0</v>
      </c>
      <c r="AB51" s="11">
        <v>0</v>
      </c>
      <c r="AC51" s="29">
        <v>0</v>
      </c>
      <c r="AD51" s="11">
        <v>0</v>
      </c>
      <c r="AE51" s="12">
        <v>0</v>
      </c>
      <c r="AF51" s="10">
        <v>0</v>
      </c>
      <c r="AG51" s="11">
        <v>-43583</v>
      </c>
      <c r="AH51" s="11">
        <v>-40390</v>
      </c>
      <c r="AI51" s="10">
        <v>-83973</v>
      </c>
    </row>
    <row r="52" spans="1:35" ht="13.15" customHeight="1" x14ac:dyDescent="0.2">
      <c r="A52" s="16" t="s">
        <v>45</v>
      </c>
      <c r="B52" s="15">
        <v>45</v>
      </c>
      <c r="C52" s="11">
        <v>231899</v>
      </c>
      <c r="D52" s="11">
        <v>3360</v>
      </c>
      <c r="E52" s="11">
        <v>124967</v>
      </c>
      <c r="F52" s="14">
        <v>0</v>
      </c>
      <c r="G52" s="11">
        <v>6678</v>
      </c>
      <c r="H52" s="11">
        <v>19905</v>
      </c>
      <c r="I52" s="11">
        <v>59172</v>
      </c>
      <c r="J52" s="14">
        <v>0</v>
      </c>
      <c r="K52" s="12">
        <v>0</v>
      </c>
      <c r="L52" s="11">
        <v>743309</v>
      </c>
      <c r="M52" s="12">
        <v>0</v>
      </c>
      <c r="N52" s="11">
        <v>438228</v>
      </c>
      <c r="O52" s="11">
        <v>1499152</v>
      </c>
      <c r="P52" s="11">
        <v>541635</v>
      </c>
      <c r="Q52" s="11">
        <v>11168</v>
      </c>
      <c r="R52" s="11">
        <v>4211</v>
      </c>
      <c r="S52" s="11">
        <v>76871</v>
      </c>
      <c r="T52" s="11">
        <v>28005</v>
      </c>
      <c r="U52" s="10">
        <v>7937</v>
      </c>
      <c r="V52" s="11">
        <v>28254</v>
      </c>
      <c r="W52" s="11">
        <v>79178</v>
      </c>
      <c r="X52" s="11">
        <v>2081643</v>
      </c>
      <c r="Y52" s="10">
        <v>42</v>
      </c>
      <c r="Z52" s="12">
        <v>0</v>
      </c>
      <c r="AA52" s="11">
        <v>575542</v>
      </c>
      <c r="AB52" s="11">
        <v>84113</v>
      </c>
      <c r="AC52" s="29">
        <v>75670</v>
      </c>
      <c r="AD52" s="11">
        <v>1847977</v>
      </c>
      <c r="AE52" s="12">
        <v>0</v>
      </c>
      <c r="AF52" s="10">
        <v>394101</v>
      </c>
      <c r="AG52" s="11">
        <v>3055587</v>
      </c>
      <c r="AH52" s="11">
        <v>5907429</v>
      </c>
      <c r="AI52" s="10">
        <v>8963016</v>
      </c>
    </row>
    <row r="53" spans="1:35" ht="13.15" customHeight="1" x14ac:dyDescent="0.2">
      <c r="A53" s="23" t="s">
        <v>44</v>
      </c>
      <c r="B53" s="22">
        <v>46</v>
      </c>
      <c r="C53" s="19">
        <v>0</v>
      </c>
      <c r="D53" s="19">
        <v>0</v>
      </c>
      <c r="E53" s="19">
        <v>176</v>
      </c>
      <c r="F53" s="21">
        <v>0</v>
      </c>
      <c r="G53" s="9">
        <v>0</v>
      </c>
      <c r="H53" s="9">
        <v>0</v>
      </c>
      <c r="I53" s="9">
        <v>2603</v>
      </c>
      <c r="J53" s="21">
        <v>0</v>
      </c>
      <c r="K53" s="19">
        <v>0</v>
      </c>
      <c r="L53" s="19">
        <v>0</v>
      </c>
      <c r="M53" s="19">
        <v>0</v>
      </c>
      <c r="N53" s="19">
        <v>0</v>
      </c>
      <c r="O53" s="9">
        <v>69</v>
      </c>
      <c r="P53" s="9">
        <v>658</v>
      </c>
      <c r="Q53" s="9">
        <v>42</v>
      </c>
      <c r="R53" s="9">
        <v>209</v>
      </c>
      <c r="S53" s="9">
        <v>139</v>
      </c>
      <c r="T53" s="19">
        <v>0</v>
      </c>
      <c r="U53" s="18">
        <v>65</v>
      </c>
      <c r="V53" s="19">
        <v>0</v>
      </c>
      <c r="W53" s="19">
        <v>0</v>
      </c>
      <c r="X53" s="9">
        <v>4081</v>
      </c>
      <c r="Y53" s="21">
        <v>0</v>
      </c>
      <c r="Z53" s="19">
        <v>0</v>
      </c>
      <c r="AA53" s="9">
        <v>376</v>
      </c>
      <c r="AB53" s="19">
        <v>1</v>
      </c>
      <c r="AC53" s="20">
        <v>0</v>
      </c>
      <c r="AD53" s="9">
        <v>6379</v>
      </c>
      <c r="AE53" s="19">
        <v>0</v>
      </c>
      <c r="AF53" s="18">
        <v>180</v>
      </c>
      <c r="AG53" s="9">
        <v>4458</v>
      </c>
      <c r="AH53" s="9">
        <v>10520</v>
      </c>
      <c r="AI53" s="18">
        <v>14978</v>
      </c>
    </row>
    <row r="54" spans="1:35" ht="13.15" customHeight="1" x14ac:dyDescent="0.2">
      <c r="A54" s="23" t="s">
        <v>43</v>
      </c>
      <c r="B54" s="22">
        <v>47</v>
      </c>
      <c r="C54" s="9">
        <v>2811</v>
      </c>
      <c r="D54" s="19">
        <v>0</v>
      </c>
      <c r="E54" s="9">
        <v>754</v>
      </c>
      <c r="F54" s="21">
        <v>0</v>
      </c>
      <c r="G54" s="9">
        <v>2128</v>
      </c>
      <c r="H54" s="9">
        <v>2304</v>
      </c>
      <c r="I54" s="9">
        <v>806</v>
      </c>
      <c r="J54" s="21">
        <v>0</v>
      </c>
      <c r="K54" s="19">
        <v>0</v>
      </c>
      <c r="L54" s="19">
        <v>0</v>
      </c>
      <c r="M54" s="19">
        <v>0</v>
      </c>
      <c r="N54" s="19">
        <v>0</v>
      </c>
      <c r="O54" s="9">
        <v>7</v>
      </c>
      <c r="P54" s="9">
        <v>5627</v>
      </c>
      <c r="Q54" s="9">
        <v>543</v>
      </c>
      <c r="R54" s="19">
        <v>0</v>
      </c>
      <c r="S54" s="9">
        <v>246</v>
      </c>
      <c r="T54" s="19">
        <v>0</v>
      </c>
      <c r="U54" s="21">
        <v>0</v>
      </c>
      <c r="V54" s="19">
        <v>0</v>
      </c>
      <c r="W54" s="19">
        <v>0</v>
      </c>
      <c r="X54" s="9">
        <v>114846</v>
      </c>
      <c r="Y54" s="21">
        <v>0</v>
      </c>
      <c r="Z54" s="19">
        <v>0</v>
      </c>
      <c r="AA54" s="9">
        <v>2560</v>
      </c>
      <c r="AB54" s="19">
        <v>19</v>
      </c>
      <c r="AC54" s="30">
        <v>0</v>
      </c>
      <c r="AD54" s="9">
        <v>68267</v>
      </c>
      <c r="AE54" s="19">
        <v>0</v>
      </c>
      <c r="AF54" s="18">
        <v>12042</v>
      </c>
      <c r="AG54" s="9">
        <v>122364</v>
      </c>
      <c r="AH54" s="9">
        <v>90597</v>
      </c>
      <c r="AI54" s="18">
        <v>212961</v>
      </c>
    </row>
    <row r="55" spans="1:35" ht="13.15" customHeight="1" x14ac:dyDescent="0.2">
      <c r="A55" s="23" t="s">
        <v>42</v>
      </c>
      <c r="B55" s="22">
        <v>48</v>
      </c>
      <c r="C55" s="9">
        <v>6336</v>
      </c>
      <c r="D55" s="19">
        <v>0</v>
      </c>
      <c r="E55" s="19">
        <v>0</v>
      </c>
      <c r="F55" s="21">
        <v>0</v>
      </c>
      <c r="G55" s="19">
        <v>0</v>
      </c>
      <c r="H55" s="9">
        <v>3402</v>
      </c>
      <c r="I55" s="9">
        <v>1998</v>
      </c>
      <c r="J55" s="21">
        <v>0</v>
      </c>
      <c r="K55" s="19">
        <v>0</v>
      </c>
      <c r="L55" s="19">
        <v>0</v>
      </c>
      <c r="M55" s="19">
        <v>0</v>
      </c>
      <c r="N55" s="19">
        <v>0</v>
      </c>
      <c r="O55" s="9">
        <v>166</v>
      </c>
      <c r="P55" s="9">
        <v>1027</v>
      </c>
      <c r="Q55" s="9">
        <v>356</v>
      </c>
      <c r="R55" s="19">
        <v>0</v>
      </c>
      <c r="S55" s="9">
        <v>49</v>
      </c>
      <c r="T55" s="19">
        <v>0</v>
      </c>
      <c r="U55" s="21">
        <v>29</v>
      </c>
      <c r="V55" s="19">
        <v>0</v>
      </c>
      <c r="W55" s="19">
        <v>0</v>
      </c>
      <c r="X55" s="9">
        <v>69816</v>
      </c>
      <c r="Y55" s="21">
        <v>0</v>
      </c>
      <c r="Z55" s="19">
        <v>0</v>
      </c>
      <c r="AA55" s="9">
        <v>28431</v>
      </c>
      <c r="AB55" s="19">
        <v>1</v>
      </c>
      <c r="AC55" s="30">
        <v>5575</v>
      </c>
      <c r="AD55" s="9">
        <v>65945</v>
      </c>
      <c r="AE55" s="19">
        <v>0</v>
      </c>
      <c r="AF55" s="18">
        <v>27271</v>
      </c>
      <c r="AG55" s="9">
        <v>110159</v>
      </c>
      <c r="AH55" s="9">
        <v>100242</v>
      </c>
      <c r="AI55" s="18">
        <v>210401</v>
      </c>
    </row>
    <row r="56" spans="1:35" ht="13.15" customHeight="1" x14ac:dyDescent="0.2">
      <c r="A56" s="23" t="s">
        <v>41</v>
      </c>
      <c r="B56" s="22">
        <v>49</v>
      </c>
      <c r="C56" s="9">
        <v>6070</v>
      </c>
      <c r="D56" s="19">
        <v>0</v>
      </c>
      <c r="E56" s="19">
        <v>0</v>
      </c>
      <c r="F56" s="21">
        <v>0</v>
      </c>
      <c r="G56" s="9">
        <v>1494</v>
      </c>
      <c r="H56" s="19">
        <v>0</v>
      </c>
      <c r="I56" s="9">
        <v>3650</v>
      </c>
      <c r="J56" s="21">
        <v>0</v>
      </c>
      <c r="K56" s="19">
        <v>0</v>
      </c>
      <c r="L56" s="19">
        <v>0</v>
      </c>
      <c r="M56" s="19">
        <v>0</v>
      </c>
      <c r="N56" s="19">
        <v>0</v>
      </c>
      <c r="O56" s="9">
        <v>7</v>
      </c>
      <c r="P56" s="9">
        <v>577</v>
      </c>
      <c r="Q56" s="9">
        <v>6466</v>
      </c>
      <c r="R56" s="19">
        <v>273</v>
      </c>
      <c r="S56" s="9">
        <v>1706</v>
      </c>
      <c r="T56" s="19">
        <v>28005</v>
      </c>
      <c r="U56" s="18">
        <v>1071</v>
      </c>
      <c r="V56" s="19">
        <v>2431</v>
      </c>
      <c r="W56" s="19">
        <v>0</v>
      </c>
      <c r="X56" s="9">
        <v>184893</v>
      </c>
      <c r="Y56" s="21">
        <v>0</v>
      </c>
      <c r="Z56" s="19">
        <v>0</v>
      </c>
      <c r="AA56" s="9">
        <v>2042</v>
      </c>
      <c r="AB56" s="19">
        <v>0</v>
      </c>
      <c r="AC56" s="30">
        <v>30544</v>
      </c>
      <c r="AD56" s="9">
        <v>167630</v>
      </c>
      <c r="AE56" s="19">
        <v>0</v>
      </c>
      <c r="AF56" s="18">
        <v>92346</v>
      </c>
      <c r="AG56" s="9">
        <v>225042</v>
      </c>
      <c r="AH56" s="9">
        <v>304163</v>
      </c>
      <c r="AI56" s="18">
        <v>529205</v>
      </c>
    </row>
    <row r="57" spans="1:35" ht="13.15" customHeight="1" x14ac:dyDescent="0.2">
      <c r="A57" s="23" t="s">
        <v>40</v>
      </c>
      <c r="B57" s="22">
        <v>50</v>
      </c>
      <c r="C57" s="9">
        <v>1538</v>
      </c>
      <c r="D57" s="19">
        <v>0</v>
      </c>
      <c r="E57" s="19">
        <v>18</v>
      </c>
      <c r="F57" s="21">
        <v>0</v>
      </c>
      <c r="G57" s="9">
        <v>3057</v>
      </c>
      <c r="H57" s="19">
        <v>0</v>
      </c>
      <c r="I57" s="9">
        <v>0</v>
      </c>
      <c r="J57" s="21">
        <v>0</v>
      </c>
      <c r="K57" s="19">
        <v>0</v>
      </c>
      <c r="L57" s="19">
        <v>0</v>
      </c>
      <c r="M57" s="19">
        <v>0</v>
      </c>
      <c r="N57" s="19">
        <v>0</v>
      </c>
      <c r="O57" s="9">
        <v>3</v>
      </c>
      <c r="P57" s="9">
        <v>1453</v>
      </c>
      <c r="Q57" s="9">
        <v>236</v>
      </c>
      <c r="R57" s="19">
        <v>277</v>
      </c>
      <c r="S57" s="9">
        <v>45</v>
      </c>
      <c r="T57" s="9">
        <v>0</v>
      </c>
      <c r="U57" s="21">
        <v>0</v>
      </c>
      <c r="V57" s="19">
        <v>0</v>
      </c>
      <c r="W57" s="19">
        <v>0</v>
      </c>
      <c r="X57" s="9">
        <v>34170</v>
      </c>
      <c r="Y57" s="21">
        <v>0</v>
      </c>
      <c r="Z57" s="19">
        <v>0</v>
      </c>
      <c r="AA57" s="9">
        <v>859</v>
      </c>
      <c r="AB57" s="19">
        <v>11</v>
      </c>
      <c r="AC57" s="30">
        <v>758</v>
      </c>
      <c r="AD57" s="9">
        <v>25312</v>
      </c>
      <c r="AE57" s="19">
        <v>0</v>
      </c>
      <c r="AF57" s="18">
        <v>19473</v>
      </c>
      <c r="AG57" s="9">
        <v>40392</v>
      </c>
      <c r="AH57" s="9">
        <v>46816</v>
      </c>
      <c r="AI57" s="18">
        <v>87208</v>
      </c>
    </row>
    <row r="58" spans="1:35" ht="13.15" customHeight="1" x14ac:dyDescent="0.2">
      <c r="A58" s="23" t="s">
        <v>39</v>
      </c>
      <c r="B58" s="22">
        <v>51</v>
      </c>
      <c r="C58" s="19">
        <v>0</v>
      </c>
      <c r="D58" s="19">
        <v>0</v>
      </c>
      <c r="E58" s="19">
        <v>0</v>
      </c>
      <c r="F58" s="21">
        <v>0</v>
      </c>
      <c r="G58" s="19">
        <v>0</v>
      </c>
      <c r="H58" s="19">
        <v>0</v>
      </c>
      <c r="I58" s="9">
        <v>0</v>
      </c>
      <c r="J58" s="21">
        <v>0</v>
      </c>
      <c r="K58" s="19">
        <v>0</v>
      </c>
      <c r="L58" s="19">
        <v>0</v>
      </c>
      <c r="M58" s="19">
        <v>0</v>
      </c>
      <c r="N58" s="19">
        <v>0</v>
      </c>
      <c r="O58" s="9">
        <v>0</v>
      </c>
      <c r="P58" s="9">
        <v>2045</v>
      </c>
      <c r="Q58" s="9">
        <v>29</v>
      </c>
      <c r="R58" s="19">
        <v>0</v>
      </c>
      <c r="S58" s="9">
        <v>393</v>
      </c>
      <c r="T58" s="19">
        <v>0</v>
      </c>
      <c r="U58" s="21">
        <v>7</v>
      </c>
      <c r="V58" s="19">
        <v>0</v>
      </c>
      <c r="W58" s="19">
        <v>0</v>
      </c>
      <c r="X58" s="9">
        <v>22033</v>
      </c>
      <c r="Y58" s="18">
        <v>0</v>
      </c>
      <c r="Z58" s="19">
        <v>0</v>
      </c>
      <c r="AA58" s="9">
        <v>893</v>
      </c>
      <c r="AB58" s="19">
        <v>15</v>
      </c>
      <c r="AC58" s="30">
        <v>0</v>
      </c>
      <c r="AD58" s="9">
        <v>51037</v>
      </c>
      <c r="AE58" s="19">
        <v>0</v>
      </c>
      <c r="AF58" s="18">
        <v>4407</v>
      </c>
      <c r="AG58" s="9">
        <v>22941</v>
      </c>
      <c r="AH58" s="9">
        <v>57919</v>
      </c>
      <c r="AI58" s="18">
        <v>80860</v>
      </c>
    </row>
    <row r="59" spans="1:35" ht="13.15" customHeight="1" x14ac:dyDescent="0.2">
      <c r="A59" s="23" t="s">
        <v>38</v>
      </c>
      <c r="B59" s="22">
        <v>52</v>
      </c>
      <c r="C59" s="19">
        <v>0</v>
      </c>
      <c r="D59" s="19">
        <v>0</v>
      </c>
      <c r="E59" s="19">
        <v>2</v>
      </c>
      <c r="F59" s="21">
        <v>0</v>
      </c>
      <c r="G59" s="19">
        <v>0</v>
      </c>
      <c r="H59" s="19">
        <v>0</v>
      </c>
      <c r="I59" s="19">
        <v>0</v>
      </c>
      <c r="J59" s="21">
        <v>0</v>
      </c>
      <c r="K59" s="19">
        <v>0</v>
      </c>
      <c r="L59" s="19">
        <v>0</v>
      </c>
      <c r="M59" s="19">
        <v>0</v>
      </c>
      <c r="N59" s="19">
        <v>0</v>
      </c>
      <c r="O59" s="9">
        <v>1</v>
      </c>
      <c r="P59" s="9">
        <v>306</v>
      </c>
      <c r="Q59" s="9">
        <v>2404</v>
      </c>
      <c r="R59" s="9">
        <v>0</v>
      </c>
      <c r="S59" s="9">
        <v>81</v>
      </c>
      <c r="T59" s="19">
        <v>0</v>
      </c>
      <c r="U59" s="21">
        <v>0</v>
      </c>
      <c r="V59" s="19">
        <v>0</v>
      </c>
      <c r="W59" s="19">
        <v>0</v>
      </c>
      <c r="X59" s="9">
        <v>60448</v>
      </c>
      <c r="Y59" s="21">
        <v>0</v>
      </c>
      <c r="Z59" s="19">
        <v>0</v>
      </c>
      <c r="AA59" s="9">
        <v>11</v>
      </c>
      <c r="AB59" s="19">
        <v>0</v>
      </c>
      <c r="AC59" s="30">
        <v>0</v>
      </c>
      <c r="AD59" s="9">
        <v>17431</v>
      </c>
      <c r="AE59" s="19">
        <v>0</v>
      </c>
      <c r="AF59" s="18">
        <v>3763</v>
      </c>
      <c r="AG59" s="9">
        <v>60459</v>
      </c>
      <c r="AH59" s="9">
        <v>23989</v>
      </c>
      <c r="AI59" s="18">
        <v>84448</v>
      </c>
    </row>
    <row r="60" spans="1:35" ht="13.15" customHeight="1" x14ac:dyDescent="0.2">
      <c r="A60" s="23" t="s">
        <v>37</v>
      </c>
      <c r="B60" s="22">
        <v>53</v>
      </c>
      <c r="C60" s="9">
        <v>10441</v>
      </c>
      <c r="D60" s="9">
        <v>0</v>
      </c>
      <c r="E60" s="9">
        <v>3345</v>
      </c>
      <c r="F60" s="21">
        <v>0</v>
      </c>
      <c r="G60" s="19">
        <v>0</v>
      </c>
      <c r="H60" s="9">
        <v>1</v>
      </c>
      <c r="I60" s="9">
        <v>41288</v>
      </c>
      <c r="J60" s="21">
        <v>0</v>
      </c>
      <c r="K60" s="19">
        <v>0</v>
      </c>
      <c r="L60" s="19">
        <v>0</v>
      </c>
      <c r="M60" s="19">
        <v>0</v>
      </c>
      <c r="N60" s="19">
        <v>0</v>
      </c>
      <c r="O60" s="9">
        <v>59</v>
      </c>
      <c r="P60" s="9">
        <v>2939</v>
      </c>
      <c r="Q60" s="9">
        <v>288</v>
      </c>
      <c r="R60" s="9">
        <v>2944</v>
      </c>
      <c r="S60" s="9">
        <v>446</v>
      </c>
      <c r="T60" s="19">
        <v>0</v>
      </c>
      <c r="U60" s="18">
        <v>6522</v>
      </c>
      <c r="V60" s="19">
        <v>0</v>
      </c>
      <c r="W60" s="19">
        <v>0</v>
      </c>
      <c r="X60" s="9">
        <v>46683</v>
      </c>
      <c r="Y60" s="18">
        <v>0</v>
      </c>
      <c r="Z60" s="19">
        <v>0</v>
      </c>
      <c r="AA60" s="9">
        <v>20952</v>
      </c>
      <c r="AB60" s="19">
        <v>1</v>
      </c>
      <c r="AC60" s="30">
        <v>38035</v>
      </c>
      <c r="AD60" s="9">
        <v>28303</v>
      </c>
      <c r="AE60" s="19">
        <v>0</v>
      </c>
      <c r="AF60" s="18">
        <v>505</v>
      </c>
      <c r="AG60" s="9">
        <v>116111</v>
      </c>
      <c r="AH60" s="9">
        <v>86642</v>
      </c>
      <c r="AI60" s="18">
        <v>202753</v>
      </c>
    </row>
    <row r="61" spans="1:35" ht="13.15" customHeight="1" x14ac:dyDescent="0.2">
      <c r="A61" s="23" t="s">
        <v>36</v>
      </c>
      <c r="B61" s="22">
        <v>54</v>
      </c>
      <c r="C61" s="9">
        <v>191929</v>
      </c>
      <c r="D61" s="19">
        <v>0</v>
      </c>
      <c r="E61" s="9">
        <v>111326</v>
      </c>
      <c r="F61" s="21">
        <v>0</v>
      </c>
      <c r="G61" s="9">
        <v>0</v>
      </c>
      <c r="H61" s="9">
        <v>0</v>
      </c>
      <c r="I61" s="9">
        <v>8707</v>
      </c>
      <c r="J61" s="21">
        <v>0</v>
      </c>
      <c r="K61" s="19">
        <v>0</v>
      </c>
      <c r="L61" s="19">
        <v>0</v>
      </c>
      <c r="M61" s="19">
        <v>0</v>
      </c>
      <c r="N61" s="19">
        <v>0</v>
      </c>
      <c r="O61" s="9">
        <v>0</v>
      </c>
      <c r="P61" s="9">
        <v>65</v>
      </c>
      <c r="Q61" s="9">
        <v>30</v>
      </c>
      <c r="R61" s="19">
        <v>23</v>
      </c>
      <c r="S61" s="9">
        <v>1</v>
      </c>
      <c r="T61" s="19">
        <v>0</v>
      </c>
      <c r="U61" s="18">
        <v>0</v>
      </c>
      <c r="V61" s="9">
        <v>23933</v>
      </c>
      <c r="W61" s="9">
        <v>79178</v>
      </c>
      <c r="X61" s="9">
        <v>69330</v>
      </c>
      <c r="Y61" s="18">
        <v>42</v>
      </c>
      <c r="Z61" s="19">
        <v>0</v>
      </c>
      <c r="AA61" s="9">
        <v>0</v>
      </c>
      <c r="AB61" s="19">
        <v>0</v>
      </c>
      <c r="AC61" s="30">
        <v>0</v>
      </c>
      <c r="AD61" s="9">
        <v>72583</v>
      </c>
      <c r="AE61" s="19">
        <v>0</v>
      </c>
      <c r="AF61" s="18">
        <v>1118</v>
      </c>
      <c r="AG61" s="9">
        <v>261300</v>
      </c>
      <c r="AH61" s="9">
        <v>296963</v>
      </c>
      <c r="AI61" s="18">
        <v>558263</v>
      </c>
    </row>
    <row r="62" spans="1:35" ht="13.15" customHeight="1" x14ac:dyDescent="0.2">
      <c r="A62" s="23" t="s">
        <v>35</v>
      </c>
      <c r="B62" s="22">
        <v>55</v>
      </c>
      <c r="C62" s="9">
        <v>771</v>
      </c>
      <c r="D62" s="19">
        <v>0</v>
      </c>
      <c r="E62" s="9">
        <v>9262</v>
      </c>
      <c r="F62" s="21">
        <v>0</v>
      </c>
      <c r="G62" s="19">
        <v>0</v>
      </c>
      <c r="H62" s="9">
        <v>0</v>
      </c>
      <c r="I62" s="9">
        <v>6</v>
      </c>
      <c r="J62" s="21">
        <v>0</v>
      </c>
      <c r="K62" s="19">
        <v>0</v>
      </c>
      <c r="L62" s="19">
        <v>0</v>
      </c>
      <c r="M62" s="19">
        <v>0</v>
      </c>
      <c r="N62" s="19">
        <v>0</v>
      </c>
      <c r="O62" s="9">
        <v>12</v>
      </c>
      <c r="P62" s="9">
        <v>766</v>
      </c>
      <c r="Q62" s="9">
        <v>621</v>
      </c>
      <c r="R62" s="9">
        <v>485</v>
      </c>
      <c r="S62" s="9">
        <v>119</v>
      </c>
      <c r="T62" s="19">
        <v>0</v>
      </c>
      <c r="U62" s="21">
        <v>0</v>
      </c>
      <c r="V62" s="19">
        <v>0</v>
      </c>
      <c r="W62" s="19">
        <v>0</v>
      </c>
      <c r="X62" s="9">
        <v>41809</v>
      </c>
      <c r="Y62" s="21">
        <v>0</v>
      </c>
      <c r="Z62" s="19">
        <v>0</v>
      </c>
      <c r="AA62" s="9">
        <v>11</v>
      </c>
      <c r="AB62" s="19">
        <v>6</v>
      </c>
      <c r="AC62" s="30">
        <v>268</v>
      </c>
      <c r="AD62" s="9">
        <v>72014</v>
      </c>
      <c r="AE62" s="19">
        <v>0</v>
      </c>
      <c r="AF62" s="18">
        <v>1128</v>
      </c>
      <c r="AG62" s="9">
        <v>42865</v>
      </c>
      <c r="AH62" s="9">
        <v>84413</v>
      </c>
      <c r="AI62" s="18">
        <v>127278</v>
      </c>
    </row>
    <row r="63" spans="1:35" ht="13.15" customHeight="1" x14ac:dyDescent="0.2">
      <c r="A63" s="23" t="s">
        <v>34</v>
      </c>
      <c r="B63" s="22">
        <v>56</v>
      </c>
      <c r="C63" s="9">
        <v>1</v>
      </c>
      <c r="D63" s="19">
        <v>0</v>
      </c>
      <c r="E63" s="9">
        <v>0</v>
      </c>
      <c r="F63" s="21">
        <v>0</v>
      </c>
      <c r="G63" s="19">
        <v>0</v>
      </c>
      <c r="H63" s="19">
        <v>0</v>
      </c>
      <c r="I63" s="19">
        <v>0</v>
      </c>
      <c r="J63" s="21">
        <v>0</v>
      </c>
      <c r="K63" s="19">
        <v>0</v>
      </c>
      <c r="L63" s="19">
        <v>0</v>
      </c>
      <c r="M63" s="19">
        <v>0</v>
      </c>
      <c r="N63" s="19">
        <v>0</v>
      </c>
      <c r="O63" s="19">
        <v>9</v>
      </c>
      <c r="P63" s="9">
        <v>3309</v>
      </c>
      <c r="Q63" s="9">
        <v>6</v>
      </c>
      <c r="R63" s="19">
        <v>0</v>
      </c>
      <c r="S63" s="9">
        <v>834</v>
      </c>
      <c r="T63" s="19">
        <v>0</v>
      </c>
      <c r="U63" s="21">
        <v>24</v>
      </c>
      <c r="V63" s="9">
        <v>363</v>
      </c>
      <c r="W63" s="19">
        <v>0</v>
      </c>
      <c r="X63" s="9">
        <v>40108</v>
      </c>
      <c r="Y63" s="21">
        <v>0</v>
      </c>
      <c r="Z63" s="19">
        <v>0</v>
      </c>
      <c r="AA63" s="9">
        <v>1374</v>
      </c>
      <c r="AB63" s="19">
        <v>16</v>
      </c>
      <c r="AC63" s="30">
        <v>49</v>
      </c>
      <c r="AD63" s="9">
        <v>55300</v>
      </c>
      <c r="AE63" s="19">
        <v>0</v>
      </c>
      <c r="AF63" s="18">
        <v>1559</v>
      </c>
      <c r="AG63" s="9">
        <v>41549</v>
      </c>
      <c r="AH63" s="9">
        <v>61405</v>
      </c>
      <c r="AI63" s="18">
        <v>102953</v>
      </c>
    </row>
    <row r="64" spans="1:35" ht="13.15" customHeight="1" x14ac:dyDescent="0.2">
      <c r="A64" s="23" t="s">
        <v>33</v>
      </c>
      <c r="B64" s="22">
        <v>57</v>
      </c>
      <c r="C64" s="19">
        <v>337</v>
      </c>
      <c r="D64" s="19">
        <v>0</v>
      </c>
      <c r="E64" s="9">
        <v>58</v>
      </c>
      <c r="F64" s="21">
        <v>0</v>
      </c>
      <c r="G64" s="19">
        <v>0</v>
      </c>
      <c r="H64" s="19">
        <v>0</v>
      </c>
      <c r="I64" s="9">
        <v>44</v>
      </c>
      <c r="J64" s="21">
        <v>0</v>
      </c>
      <c r="K64" s="19">
        <v>0</v>
      </c>
      <c r="L64" s="19">
        <v>0</v>
      </c>
      <c r="M64" s="19">
        <v>0</v>
      </c>
      <c r="N64" s="19">
        <v>0</v>
      </c>
      <c r="O64" s="9">
        <v>113</v>
      </c>
      <c r="P64" s="9">
        <v>3047</v>
      </c>
      <c r="Q64" s="9">
        <v>33</v>
      </c>
      <c r="R64" s="19">
        <v>0</v>
      </c>
      <c r="S64" s="9">
        <v>412</v>
      </c>
      <c r="T64" s="19">
        <v>0</v>
      </c>
      <c r="U64" s="21">
        <v>39</v>
      </c>
      <c r="V64" s="19">
        <v>0</v>
      </c>
      <c r="W64" s="19">
        <v>0</v>
      </c>
      <c r="X64" s="9">
        <v>23922</v>
      </c>
      <c r="Y64" s="21">
        <v>0</v>
      </c>
      <c r="Z64" s="19">
        <v>0</v>
      </c>
      <c r="AA64" s="9">
        <v>668</v>
      </c>
      <c r="AB64" s="19">
        <v>35</v>
      </c>
      <c r="AC64" s="30">
        <v>245</v>
      </c>
      <c r="AD64" s="9">
        <v>40475</v>
      </c>
      <c r="AE64" s="19">
        <v>0</v>
      </c>
      <c r="AF64" s="18">
        <v>3833</v>
      </c>
      <c r="AG64" s="9">
        <v>25208</v>
      </c>
      <c r="AH64" s="9">
        <v>48055</v>
      </c>
      <c r="AI64" s="18">
        <v>73263</v>
      </c>
    </row>
    <row r="65" spans="1:36" ht="13.15" customHeight="1" x14ac:dyDescent="0.2">
      <c r="A65" s="23" t="s">
        <v>32</v>
      </c>
      <c r="B65" s="22">
        <v>58</v>
      </c>
      <c r="C65" s="19">
        <v>6227</v>
      </c>
      <c r="D65" s="19">
        <v>0</v>
      </c>
      <c r="E65" s="9">
        <v>0</v>
      </c>
      <c r="F65" s="21">
        <v>0</v>
      </c>
      <c r="G65" s="19">
        <v>0</v>
      </c>
      <c r="H65" s="19">
        <v>0</v>
      </c>
      <c r="I65" s="19">
        <v>0</v>
      </c>
      <c r="J65" s="21">
        <v>0</v>
      </c>
      <c r="K65" s="19">
        <v>0</v>
      </c>
      <c r="L65" s="19">
        <v>0</v>
      </c>
      <c r="M65" s="19">
        <v>0</v>
      </c>
      <c r="N65" s="19">
        <v>0</v>
      </c>
      <c r="O65" s="9">
        <v>24</v>
      </c>
      <c r="P65" s="9">
        <v>1515</v>
      </c>
      <c r="Q65" s="9">
        <v>0</v>
      </c>
      <c r="R65" s="19">
        <v>0</v>
      </c>
      <c r="S65" s="9">
        <v>136</v>
      </c>
      <c r="T65" s="19">
        <v>0</v>
      </c>
      <c r="U65" s="21">
        <v>43</v>
      </c>
      <c r="V65" s="9">
        <v>1509</v>
      </c>
      <c r="W65" s="19">
        <v>0</v>
      </c>
      <c r="X65" s="9">
        <v>37373</v>
      </c>
      <c r="Y65" s="21">
        <v>0</v>
      </c>
      <c r="Z65" s="19">
        <v>0</v>
      </c>
      <c r="AA65" s="9">
        <v>239</v>
      </c>
      <c r="AB65" s="19">
        <v>2</v>
      </c>
      <c r="AC65" s="30">
        <v>0</v>
      </c>
      <c r="AD65" s="9">
        <v>63889</v>
      </c>
      <c r="AE65" s="19">
        <v>0</v>
      </c>
      <c r="AF65" s="18">
        <v>12932</v>
      </c>
      <c r="AG65" s="9">
        <v>43841</v>
      </c>
      <c r="AH65" s="9">
        <v>80049</v>
      </c>
      <c r="AI65" s="18">
        <v>123890</v>
      </c>
    </row>
    <row r="66" spans="1:36" ht="13.15" customHeight="1" x14ac:dyDescent="0.2">
      <c r="A66" s="23" t="s">
        <v>31</v>
      </c>
      <c r="B66" s="22">
        <v>59</v>
      </c>
      <c r="C66" s="9">
        <v>1486</v>
      </c>
      <c r="D66" s="19">
        <v>0</v>
      </c>
      <c r="E66" s="9">
        <v>26</v>
      </c>
      <c r="F66" s="21">
        <v>0</v>
      </c>
      <c r="G66" s="19">
        <v>0</v>
      </c>
      <c r="H66" s="19">
        <v>0</v>
      </c>
      <c r="I66" s="9">
        <v>68</v>
      </c>
      <c r="J66" s="21">
        <v>0</v>
      </c>
      <c r="K66" s="19">
        <v>0</v>
      </c>
      <c r="L66" s="19">
        <v>0</v>
      </c>
      <c r="M66" s="19">
        <v>0</v>
      </c>
      <c r="N66" s="19">
        <v>0</v>
      </c>
      <c r="O66" s="9">
        <v>15</v>
      </c>
      <c r="P66" s="9">
        <v>3566</v>
      </c>
      <c r="Q66" s="9">
        <v>114</v>
      </c>
      <c r="R66" s="9">
        <v>0</v>
      </c>
      <c r="S66" s="9">
        <v>286</v>
      </c>
      <c r="T66" s="19">
        <v>0</v>
      </c>
      <c r="U66" s="21">
        <v>136</v>
      </c>
      <c r="V66" s="19">
        <v>19</v>
      </c>
      <c r="W66" s="19">
        <v>0</v>
      </c>
      <c r="X66" s="9">
        <v>41576</v>
      </c>
      <c r="Y66" s="21">
        <v>0</v>
      </c>
      <c r="Z66" s="19">
        <v>0</v>
      </c>
      <c r="AA66" s="9">
        <v>54280</v>
      </c>
      <c r="AB66" s="9">
        <v>344</v>
      </c>
      <c r="AC66" s="30">
        <v>196</v>
      </c>
      <c r="AD66" s="9">
        <v>79376</v>
      </c>
      <c r="AE66" s="19">
        <v>0</v>
      </c>
      <c r="AF66" s="18">
        <v>10838</v>
      </c>
      <c r="AG66" s="9">
        <v>97882</v>
      </c>
      <c r="AH66" s="9">
        <v>94444</v>
      </c>
      <c r="AI66" s="18">
        <v>192326</v>
      </c>
    </row>
    <row r="67" spans="1:36" ht="13.15" customHeight="1" x14ac:dyDescent="0.2">
      <c r="A67" s="16" t="s">
        <v>30</v>
      </c>
      <c r="B67" s="15">
        <v>60</v>
      </c>
      <c r="C67" s="11">
        <v>227945</v>
      </c>
      <c r="D67" s="11">
        <v>0</v>
      </c>
      <c r="E67" s="11">
        <v>124967</v>
      </c>
      <c r="F67" s="14">
        <v>0</v>
      </c>
      <c r="G67" s="11">
        <v>6678</v>
      </c>
      <c r="H67" s="11">
        <v>5707</v>
      </c>
      <c r="I67" s="11">
        <v>59172</v>
      </c>
      <c r="J67" s="14">
        <v>0</v>
      </c>
      <c r="K67" s="12">
        <v>0</v>
      </c>
      <c r="L67" s="12">
        <v>0</v>
      </c>
      <c r="M67" s="12">
        <v>0</v>
      </c>
      <c r="N67" s="12">
        <v>0</v>
      </c>
      <c r="O67" s="11">
        <v>484</v>
      </c>
      <c r="P67" s="11">
        <v>26901</v>
      </c>
      <c r="Q67" s="11">
        <v>11168</v>
      </c>
      <c r="R67" s="11">
        <v>4211</v>
      </c>
      <c r="S67" s="11">
        <v>4894</v>
      </c>
      <c r="T67" s="11">
        <v>28005</v>
      </c>
      <c r="U67" s="10">
        <v>7937</v>
      </c>
      <c r="V67" s="11">
        <v>28254</v>
      </c>
      <c r="W67" s="11">
        <v>79178</v>
      </c>
      <c r="X67" s="11">
        <v>791088</v>
      </c>
      <c r="Y67" s="10">
        <v>42</v>
      </c>
      <c r="Z67" s="12">
        <v>0</v>
      </c>
      <c r="AA67" s="11">
        <v>112696</v>
      </c>
      <c r="AB67" s="11">
        <v>451</v>
      </c>
      <c r="AC67" s="29">
        <v>75670</v>
      </c>
      <c r="AD67" s="11">
        <v>813942</v>
      </c>
      <c r="AE67" s="12">
        <v>0</v>
      </c>
      <c r="AF67" s="10">
        <v>191395</v>
      </c>
      <c r="AG67" s="11">
        <v>1214571</v>
      </c>
      <c r="AH67" s="11">
        <v>1386216</v>
      </c>
      <c r="AI67" s="10">
        <v>2600786</v>
      </c>
    </row>
    <row r="68" spans="1:36" ht="13.15" customHeight="1" x14ac:dyDescent="0.2">
      <c r="A68" s="23" t="s">
        <v>29</v>
      </c>
      <c r="B68" s="22">
        <v>61</v>
      </c>
      <c r="C68" s="19">
        <v>0</v>
      </c>
      <c r="D68" s="19">
        <v>0</v>
      </c>
      <c r="E68" s="19">
        <v>0</v>
      </c>
      <c r="F68" s="21">
        <v>0</v>
      </c>
      <c r="G68" s="19">
        <v>0</v>
      </c>
      <c r="H68" s="19">
        <v>0</v>
      </c>
      <c r="I68" s="19">
        <v>0</v>
      </c>
      <c r="J68" s="21">
        <v>0</v>
      </c>
      <c r="K68" s="19">
        <v>0</v>
      </c>
      <c r="L68" s="19">
        <v>0</v>
      </c>
      <c r="M68" s="19">
        <v>0</v>
      </c>
      <c r="N68" s="19">
        <v>0</v>
      </c>
      <c r="O68" s="9">
        <v>9425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21">
        <v>0</v>
      </c>
      <c r="V68" s="19">
        <v>0</v>
      </c>
      <c r="W68" s="19">
        <v>0</v>
      </c>
      <c r="X68" s="19">
        <v>0</v>
      </c>
      <c r="Y68" s="21">
        <v>0</v>
      </c>
      <c r="Z68" s="19">
        <v>0</v>
      </c>
      <c r="AA68" s="9">
        <v>635</v>
      </c>
      <c r="AB68" s="19">
        <v>0</v>
      </c>
      <c r="AC68" s="20">
        <v>0</v>
      </c>
      <c r="AD68" s="9">
        <v>41267</v>
      </c>
      <c r="AE68" s="19">
        <v>0</v>
      </c>
      <c r="AF68" s="21">
        <v>0</v>
      </c>
      <c r="AG68" s="9">
        <v>635</v>
      </c>
      <c r="AH68" s="9">
        <v>50692</v>
      </c>
      <c r="AI68" s="18">
        <v>51327</v>
      </c>
    </row>
    <row r="69" spans="1:36" ht="13.15" customHeight="1" x14ac:dyDescent="0.2">
      <c r="A69" s="23" t="s">
        <v>28</v>
      </c>
      <c r="B69" s="22">
        <v>62</v>
      </c>
      <c r="C69" s="19">
        <v>0</v>
      </c>
      <c r="D69" s="19">
        <v>0</v>
      </c>
      <c r="E69" s="19">
        <v>0</v>
      </c>
      <c r="F69" s="21">
        <v>0</v>
      </c>
      <c r="G69" s="19">
        <v>0</v>
      </c>
      <c r="H69" s="19">
        <v>0</v>
      </c>
      <c r="I69" s="19">
        <v>0</v>
      </c>
      <c r="J69" s="21">
        <v>0</v>
      </c>
      <c r="K69" s="19">
        <v>0</v>
      </c>
      <c r="L69" s="9">
        <v>731377</v>
      </c>
      <c r="M69" s="19">
        <v>0</v>
      </c>
      <c r="N69" s="19">
        <v>0</v>
      </c>
      <c r="O69" s="9">
        <v>1377104</v>
      </c>
      <c r="P69" s="19">
        <v>0</v>
      </c>
      <c r="Q69" s="19">
        <v>0</v>
      </c>
      <c r="R69" s="19">
        <v>0</v>
      </c>
      <c r="S69" s="9">
        <v>16153</v>
      </c>
      <c r="T69" s="19">
        <v>0</v>
      </c>
      <c r="U69" s="21">
        <v>0</v>
      </c>
      <c r="V69" s="19">
        <v>0</v>
      </c>
      <c r="W69" s="19">
        <v>0</v>
      </c>
      <c r="X69" s="9">
        <v>5198</v>
      </c>
      <c r="Y69" s="21">
        <v>0</v>
      </c>
      <c r="Z69" s="19">
        <v>0</v>
      </c>
      <c r="AA69" s="9">
        <v>112766</v>
      </c>
      <c r="AB69" s="19">
        <v>0</v>
      </c>
      <c r="AC69" s="20">
        <v>0</v>
      </c>
      <c r="AD69" s="19">
        <v>824</v>
      </c>
      <c r="AE69" s="19">
        <v>0</v>
      </c>
      <c r="AF69" s="21">
        <v>0</v>
      </c>
      <c r="AG69" s="9">
        <v>117964</v>
      </c>
      <c r="AH69" s="9">
        <v>2125458</v>
      </c>
      <c r="AI69" s="18">
        <v>2243422</v>
      </c>
    </row>
    <row r="70" spans="1:36" ht="13.15" customHeight="1" x14ac:dyDescent="0.2">
      <c r="A70" s="23" t="s">
        <v>27</v>
      </c>
      <c r="B70" s="22">
        <v>63</v>
      </c>
      <c r="C70" s="19">
        <v>0</v>
      </c>
      <c r="D70" s="19">
        <v>0</v>
      </c>
      <c r="E70" s="19">
        <v>0</v>
      </c>
      <c r="F70" s="21">
        <v>0</v>
      </c>
      <c r="G70" s="19">
        <v>0</v>
      </c>
      <c r="H70" s="19">
        <v>0</v>
      </c>
      <c r="I70" s="19">
        <v>0</v>
      </c>
      <c r="J70" s="21">
        <v>0</v>
      </c>
      <c r="K70" s="19">
        <v>0</v>
      </c>
      <c r="L70" s="9">
        <v>389</v>
      </c>
      <c r="M70" s="19">
        <v>0</v>
      </c>
      <c r="N70" s="9">
        <v>437203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21">
        <v>0</v>
      </c>
      <c r="V70" s="19">
        <v>0</v>
      </c>
      <c r="W70" s="19">
        <v>0</v>
      </c>
      <c r="X70" s="19">
        <v>0</v>
      </c>
      <c r="Y70" s="21">
        <v>0</v>
      </c>
      <c r="Z70" s="19">
        <v>0</v>
      </c>
      <c r="AA70" s="9">
        <v>0</v>
      </c>
      <c r="AB70" s="19">
        <v>0</v>
      </c>
      <c r="AC70" s="20">
        <v>0</v>
      </c>
      <c r="AD70" s="19">
        <v>0</v>
      </c>
      <c r="AE70" s="19">
        <v>0</v>
      </c>
      <c r="AF70" s="21">
        <v>0</v>
      </c>
      <c r="AG70" s="9">
        <v>0</v>
      </c>
      <c r="AH70" s="9">
        <v>437592</v>
      </c>
      <c r="AI70" s="18">
        <v>437592</v>
      </c>
    </row>
    <row r="71" spans="1:36" ht="13.15" customHeight="1" x14ac:dyDescent="0.2">
      <c r="A71" s="28" t="s">
        <v>26</v>
      </c>
      <c r="B71" s="22">
        <v>64</v>
      </c>
      <c r="C71" s="19">
        <v>0</v>
      </c>
      <c r="D71" s="19">
        <v>0</v>
      </c>
      <c r="E71" s="19">
        <v>0</v>
      </c>
      <c r="F71" s="21">
        <v>0</v>
      </c>
      <c r="G71" s="19">
        <v>0</v>
      </c>
      <c r="H71" s="19">
        <v>0</v>
      </c>
      <c r="I71" s="19">
        <v>0</v>
      </c>
      <c r="J71" s="21">
        <v>0</v>
      </c>
      <c r="K71" s="19">
        <v>0</v>
      </c>
      <c r="L71" s="19">
        <v>0</v>
      </c>
      <c r="M71" s="19">
        <v>0</v>
      </c>
      <c r="N71" s="19">
        <v>0</v>
      </c>
      <c r="O71" s="9">
        <v>10619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21">
        <v>0</v>
      </c>
      <c r="V71" s="19">
        <v>0</v>
      </c>
      <c r="W71" s="19">
        <v>0</v>
      </c>
      <c r="X71" s="19">
        <v>0</v>
      </c>
      <c r="Y71" s="21">
        <v>0</v>
      </c>
      <c r="Z71" s="19">
        <v>0</v>
      </c>
      <c r="AA71" s="19">
        <v>0</v>
      </c>
      <c r="AB71" s="19">
        <v>0</v>
      </c>
      <c r="AC71" s="20">
        <v>0</v>
      </c>
      <c r="AD71" s="19">
        <v>0</v>
      </c>
      <c r="AE71" s="19">
        <v>0</v>
      </c>
      <c r="AF71" s="21">
        <v>0</v>
      </c>
      <c r="AG71" s="19">
        <v>0</v>
      </c>
      <c r="AH71" s="9">
        <v>10619</v>
      </c>
      <c r="AI71" s="18">
        <v>10619</v>
      </c>
    </row>
    <row r="72" spans="1:36" ht="13.15" customHeight="1" x14ac:dyDescent="0.2">
      <c r="A72" s="16" t="s">
        <v>25</v>
      </c>
      <c r="B72" s="15">
        <v>65</v>
      </c>
      <c r="C72" s="12">
        <v>0</v>
      </c>
      <c r="D72" s="12">
        <v>0</v>
      </c>
      <c r="E72" s="12">
        <v>0</v>
      </c>
      <c r="F72" s="14">
        <v>0</v>
      </c>
      <c r="G72" s="12">
        <v>0</v>
      </c>
      <c r="H72" s="12">
        <v>0</v>
      </c>
      <c r="I72" s="12">
        <v>0</v>
      </c>
      <c r="J72" s="14">
        <v>0</v>
      </c>
      <c r="K72" s="12">
        <v>0</v>
      </c>
      <c r="L72" s="11">
        <v>731766</v>
      </c>
      <c r="M72" s="12">
        <v>0</v>
      </c>
      <c r="N72" s="11">
        <v>437203</v>
      </c>
      <c r="O72" s="11">
        <v>1397148</v>
      </c>
      <c r="P72" s="12">
        <v>0</v>
      </c>
      <c r="Q72" s="12">
        <v>0</v>
      </c>
      <c r="R72" s="12">
        <v>0</v>
      </c>
      <c r="S72" s="11">
        <v>16153</v>
      </c>
      <c r="T72" s="12">
        <v>0</v>
      </c>
      <c r="U72" s="14">
        <v>0</v>
      </c>
      <c r="V72" s="12">
        <v>0</v>
      </c>
      <c r="W72" s="12">
        <v>0</v>
      </c>
      <c r="X72" s="11">
        <v>5198</v>
      </c>
      <c r="Y72" s="14">
        <v>0</v>
      </c>
      <c r="Z72" s="12">
        <v>0</v>
      </c>
      <c r="AA72" s="11">
        <v>113401</v>
      </c>
      <c r="AB72" s="12">
        <v>0</v>
      </c>
      <c r="AC72" s="13">
        <v>0</v>
      </c>
      <c r="AD72" s="11">
        <v>42091</v>
      </c>
      <c r="AE72" s="12">
        <v>0</v>
      </c>
      <c r="AF72" s="14">
        <v>0</v>
      </c>
      <c r="AG72" s="11">
        <v>118599</v>
      </c>
      <c r="AH72" s="11">
        <v>2624361</v>
      </c>
      <c r="AI72" s="10">
        <v>2742960</v>
      </c>
    </row>
    <row r="73" spans="1:36" ht="13.15" customHeight="1" x14ac:dyDescent="0.2">
      <c r="A73" s="23" t="s">
        <v>24</v>
      </c>
      <c r="B73" s="22">
        <v>66</v>
      </c>
      <c r="C73" s="17">
        <v>3116</v>
      </c>
      <c r="D73" s="17">
        <v>3360</v>
      </c>
      <c r="E73" s="17">
        <v>0</v>
      </c>
      <c r="F73" s="27">
        <v>0</v>
      </c>
      <c r="G73" s="26">
        <v>0</v>
      </c>
      <c r="H73" s="17">
        <v>14198</v>
      </c>
      <c r="I73" s="26">
        <v>0</v>
      </c>
      <c r="J73" s="27">
        <v>0</v>
      </c>
      <c r="K73" s="26">
        <v>0</v>
      </c>
      <c r="L73" s="17">
        <v>4228</v>
      </c>
      <c r="M73" s="26">
        <v>0</v>
      </c>
      <c r="N73" s="26">
        <v>0</v>
      </c>
      <c r="O73" s="26">
        <v>0</v>
      </c>
      <c r="P73" s="17">
        <v>385901</v>
      </c>
      <c r="Q73" s="26">
        <v>0</v>
      </c>
      <c r="R73" s="26">
        <v>0</v>
      </c>
      <c r="S73" s="17">
        <v>36398</v>
      </c>
      <c r="T73" s="26">
        <v>0</v>
      </c>
      <c r="U73" s="24">
        <v>0</v>
      </c>
      <c r="V73" s="26">
        <v>0</v>
      </c>
      <c r="W73" s="26">
        <v>0</v>
      </c>
      <c r="X73" s="17">
        <v>919787</v>
      </c>
      <c r="Y73" s="27">
        <v>0</v>
      </c>
      <c r="Z73" s="26">
        <v>0</v>
      </c>
      <c r="AA73" s="17">
        <v>242048</v>
      </c>
      <c r="AB73" s="17">
        <v>76036</v>
      </c>
      <c r="AC73" s="25">
        <v>0</v>
      </c>
      <c r="AD73" s="9">
        <v>455760</v>
      </c>
      <c r="AE73" s="19">
        <v>0</v>
      </c>
      <c r="AF73" s="24">
        <v>179227</v>
      </c>
      <c r="AG73" s="9">
        <v>1240987</v>
      </c>
      <c r="AH73" s="9">
        <v>1079071</v>
      </c>
      <c r="AI73" s="18">
        <v>2320058</v>
      </c>
      <c r="AJ73" s="17">
        <f>SUM(C73:AF73)-AD73</f>
        <v>1864299</v>
      </c>
    </row>
    <row r="74" spans="1:36" ht="13.15" customHeight="1" x14ac:dyDescent="0.2">
      <c r="A74" s="23" t="s">
        <v>23</v>
      </c>
      <c r="B74" s="22">
        <v>67</v>
      </c>
      <c r="C74" s="9">
        <v>838</v>
      </c>
      <c r="D74" s="19">
        <v>0</v>
      </c>
      <c r="E74" s="9">
        <v>0</v>
      </c>
      <c r="F74" s="21">
        <v>0</v>
      </c>
      <c r="G74" s="19">
        <v>0</v>
      </c>
      <c r="H74" s="19">
        <v>0</v>
      </c>
      <c r="I74" s="9">
        <v>0</v>
      </c>
      <c r="J74" s="21">
        <v>0</v>
      </c>
      <c r="K74" s="19">
        <v>0</v>
      </c>
      <c r="L74" s="9">
        <v>7315</v>
      </c>
      <c r="M74" s="19">
        <v>0</v>
      </c>
      <c r="N74" s="9">
        <v>1025</v>
      </c>
      <c r="O74" s="9">
        <v>101519</v>
      </c>
      <c r="P74" s="9">
        <v>128833</v>
      </c>
      <c r="Q74" s="9">
        <v>0</v>
      </c>
      <c r="R74" s="19">
        <v>0</v>
      </c>
      <c r="S74" s="9">
        <v>19426</v>
      </c>
      <c r="T74" s="19">
        <v>0</v>
      </c>
      <c r="U74" s="21">
        <v>0</v>
      </c>
      <c r="V74" s="19">
        <v>0</v>
      </c>
      <c r="W74" s="19">
        <v>0</v>
      </c>
      <c r="X74" s="9">
        <v>365569</v>
      </c>
      <c r="Y74" s="21">
        <v>0</v>
      </c>
      <c r="Z74" s="19">
        <v>0</v>
      </c>
      <c r="AA74" s="9">
        <v>107397</v>
      </c>
      <c r="AB74" s="9">
        <v>7626</v>
      </c>
      <c r="AC74" s="20">
        <v>0</v>
      </c>
      <c r="AD74" s="9">
        <v>536184</v>
      </c>
      <c r="AE74" s="19">
        <v>0</v>
      </c>
      <c r="AF74" s="18">
        <v>23479</v>
      </c>
      <c r="AG74" s="9">
        <v>481430</v>
      </c>
      <c r="AH74" s="9">
        <v>817781</v>
      </c>
      <c r="AI74" s="18">
        <v>1299211</v>
      </c>
      <c r="AJ74" s="17">
        <f>SUM(C74:AF74)-AD74</f>
        <v>763027</v>
      </c>
    </row>
    <row r="75" spans="1:36" ht="13.15" customHeight="1" x14ac:dyDescent="0.2">
      <c r="A75" s="16" t="s">
        <v>22</v>
      </c>
      <c r="B75" s="15">
        <v>68</v>
      </c>
      <c r="C75" s="11">
        <v>3954</v>
      </c>
      <c r="D75" s="11">
        <v>3360</v>
      </c>
      <c r="E75" s="11">
        <v>0</v>
      </c>
      <c r="F75" s="14">
        <v>0</v>
      </c>
      <c r="G75" s="12">
        <v>0</v>
      </c>
      <c r="H75" s="11">
        <v>14198</v>
      </c>
      <c r="I75" s="11">
        <v>0</v>
      </c>
      <c r="J75" s="14">
        <v>0</v>
      </c>
      <c r="K75" s="12">
        <v>0</v>
      </c>
      <c r="L75" s="11">
        <v>11543</v>
      </c>
      <c r="M75" s="12">
        <v>0</v>
      </c>
      <c r="N75" s="11">
        <v>1025</v>
      </c>
      <c r="O75" s="11">
        <v>101519</v>
      </c>
      <c r="P75" s="11">
        <v>514734</v>
      </c>
      <c r="Q75" s="11">
        <v>0</v>
      </c>
      <c r="R75" s="12">
        <v>0</v>
      </c>
      <c r="S75" s="11">
        <v>55824</v>
      </c>
      <c r="T75" s="12">
        <v>0</v>
      </c>
      <c r="U75" s="10">
        <v>0</v>
      </c>
      <c r="V75" s="12">
        <v>0</v>
      </c>
      <c r="W75" s="12">
        <v>0</v>
      </c>
      <c r="X75" s="11">
        <v>1285357</v>
      </c>
      <c r="Y75" s="14">
        <v>0</v>
      </c>
      <c r="Z75" s="12">
        <v>0</v>
      </c>
      <c r="AA75" s="11">
        <v>349445</v>
      </c>
      <c r="AB75" s="11">
        <v>83662</v>
      </c>
      <c r="AC75" s="13">
        <v>0</v>
      </c>
      <c r="AD75" s="11">
        <v>991944</v>
      </c>
      <c r="AE75" s="12">
        <v>0</v>
      </c>
      <c r="AF75" s="10">
        <v>202706</v>
      </c>
      <c r="AG75" s="11">
        <v>1722418</v>
      </c>
      <c r="AH75" s="11">
        <v>1896852</v>
      </c>
      <c r="AI75" s="10">
        <v>3619269</v>
      </c>
      <c r="AJ75" s="9">
        <f>AJ73+AJ74</f>
        <v>2627326</v>
      </c>
    </row>
    <row r="76" spans="1:36" ht="13.15" customHeight="1" x14ac:dyDescent="0.2"/>
    <row r="77" spans="1:36" ht="13.15" customHeight="1" x14ac:dyDescent="0.2"/>
    <row r="78" spans="1:36" ht="13.15" customHeight="1" x14ac:dyDescent="0.2"/>
    <row r="79" spans="1:36" ht="13.15" customHeight="1" x14ac:dyDescent="0.2"/>
    <row r="80" spans="1:36" ht="13.15" customHeight="1" x14ac:dyDescent="0.2"/>
    <row r="81" ht="13.15" customHeight="1" x14ac:dyDescent="0.2"/>
    <row r="82" ht="13.15" customHeight="1" x14ac:dyDescent="0.2"/>
    <row r="83" ht="13.15" customHeight="1" x14ac:dyDescent="0.2"/>
    <row r="84" ht="13.15" customHeight="1" x14ac:dyDescent="0.2"/>
    <row r="85" ht="13.15" customHeight="1" x14ac:dyDescent="0.2"/>
    <row r="86" ht="13.15" customHeight="1" x14ac:dyDescent="0.2"/>
    <row r="87" ht="13.15" customHeight="1" x14ac:dyDescent="0.2"/>
    <row r="88" ht="13.15" customHeight="1" x14ac:dyDescent="0.2"/>
    <row r="89" ht="13.15" customHeight="1" x14ac:dyDescent="0.2"/>
    <row r="90" ht="13.15" customHeight="1" x14ac:dyDescent="0.2"/>
    <row r="91" ht="13.15" customHeight="1" x14ac:dyDescent="0.2"/>
    <row r="92" ht="13.15" customHeight="1" x14ac:dyDescent="0.2"/>
    <row r="93" ht="13.15" customHeight="1" x14ac:dyDescent="0.2"/>
    <row r="94" ht="13.15" customHeight="1" x14ac:dyDescent="0.2"/>
    <row r="95" ht="13.15" customHeight="1" x14ac:dyDescent="0.2"/>
    <row r="96" ht="13.15" customHeight="1" x14ac:dyDescent="0.2"/>
    <row r="97" ht="13.15" customHeight="1" x14ac:dyDescent="0.2"/>
    <row r="98" ht="13.15" customHeight="1" x14ac:dyDescent="0.2"/>
  </sheetData>
  <mergeCells count="5">
    <mergeCell ref="AC4:AC7"/>
    <mergeCell ref="X4:Y4"/>
    <mergeCell ref="Z4:Z7"/>
    <mergeCell ref="AA4:AA7"/>
    <mergeCell ref="AB4:AB7"/>
  </mergeCells>
  <pageMargins left="0.39370078740157483" right="0.39370078740157483" top="0.59055118110236227" bottom="0.39370078740157483" header="0" footer="0"/>
  <pageSetup paperSize="9" scale="71" fitToWidth="5" orientation="portrait" r:id="rId1"/>
  <headerFooter alignWithMargins="0">
    <oddHeader>&amp;C&amp;P</oddHeader>
  </headerFooter>
  <colBreaks count="4" manualBreakCount="4">
    <brk id="10" max="74" man="1"/>
    <brk id="18" max="74" man="1"/>
    <brk id="25" max="74" man="1"/>
    <brk id="29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PH-Conf2021-ShortTabShown</vt:lpstr>
      <vt:lpstr>FullTabUnderlying</vt:lpstr>
      <vt:lpstr>EbilD2018in TJ</vt:lpstr>
      <vt:lpstr>FullTabUnderlying!_FilterDatenbank</vt:lpstr>
      <vt:lpstr>'PH-Conf2021-ShortTabShown'!_FilterDatenbank</vt:lpstr>
      <vt:lpstr>'EbilD2018in TJ'!Druckbereich</vt:lpstr>
      <vt:lpstr>FullTabUnderlying!Druckbereich</vt:lpstr>
      <vt:lpstr>'PH-Conf2021-ShortTabShown'!Druckbereich</vt:lpstr>
      <vt:lpstr>'EbilD2018in TJ'!Drucktitel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Steinmueller</dc:creator>
  <cp:lastModifiedBy>Bernd Steinmueller</cp:lastModifiedBy>
  <cp:lastPrinted>2021-07-06T12:28:54Z</cp:lastPrinted>
  <dcterms:created xsi:type="dcterms:W3CDTF">2021-01-31T16:35:58Z</dcterms:created>
  <dcterms:modified xsi:type="dcterms:W3CDTF">2021-09-09T14:10:33Z</dcterms:modified>
</cp:coreProperties>
</file>